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0490" windowHeight="7755" tabRatio="899"/>
  </bookViews>
  <sheets>
    <sheet name="AMPOP" sheetId="5" r:id="rId1"/>
    <sheet name="N 4_hodvacayin" sheetId="4" r:id="rId2"/>
    <sheet name="N 4.1" sheetId="30" r:id="rId3"/>
    <sheet name="N 5_Gorcarnakan" sheetId="3" r:id="rId4"/>
    <sheet name="N 6 nor" sheetId="25" r:id="rId5"/>
    <sheet name="N 6.1" sheetId="28" r:id="rId6"/>
    <sheet name="N 7_ekamut" sheetId="15" r:id="rId7"/>
    <sheet name="N 8_taracq" sheetId="9" r:id="rId8"/>
    <sheet name="N10-1" sheetId="10" r:id="rId9"/>
    <sheet name="N 10-2" sheetId="14" r:id="rId10"/>
    <sheet name="1133_subvencia" sheetId="43" r:id="rId11"/>
    <sheet name="kar.aparat" sheetId="42" r:id="rId12"/>
    <sheet name="CIG" sheetId="27" r:id="rId13"/>
    <sheet name="Antar_komite" sheetId="44" r:id="rId14"/>
  </sheets>
  <externalReferences>
    <externalReference r:id="rId15"/>
    <externalReference r:id="rId16"/>
    <externalReference r:id="rId17"/>
  </externalReferences>
  <definedNames>
    <definedName name="AgencyCode" localSheetId="2">#REF!</definedName>
    <definedName name="AgencyCode" localSheetId="5">#REF!</definedName>
    <definedName name="AgencyCode">#REF!</definedName>
    <definedName name="AgencyName" localSheetId="2">#REF!</definedName>
    <definedName name="AgencyName" localSheetId="5">#REF!</definedName>
    <definedName name="AgencyName">#REF!</definedName>
    <definedName name="Functional1" localSheetId="2">#REF!</definedName>
    <definedName name="Functional1" localSheetId="5">#REF!</definedName>
    <definedName name="Functional1">#REF!</definedName>
    <definedName name="PANature" localSheetId="2">#REF!</definedName>
    <definedName name="PANature" localSheetId="5">#REF!</definedName>
    <definedName name="PANature">#REF!</definedName>
    <definedName name="PAType" localSheetId="2">#REF!</definedName>
    <definedName name="PAType" localSheetId="5">#REF!</definedName>
    <definedName name="PAType">#REF!</definedName>
    <definedName name="Performance2" localSheetId="2">#REF!</definedName>
    <definedName name="Performance2" localSheetId="5">#REF!</definedName>
    <definedName name="Performance2">#REF!</definedName>
    <definedName name="PerformanceType" localSheetId="2">#REF!</definedName>
    <definedName name="PerformanceType" localSheetId="5">#REF!</definedName>
    <definedName name="PerformanceType">#REF!</definedName>
    <definedName name="_xlnm.Print_Area" localSheetId="0">AMPOP!$A$2:$R$49</definedName>
    <definedName name="_xlnm.Print_Area" localSheetId="5">'N 6.1'!$A$1:$G$42</definedName>
    <definedName name="_xlnm.Print_Titles" localSheetId="0">AMPOP!$5:$6</definedName>
    <definedName name="_xlnm.Print_Titles" localSheetId="13">Antar_komite!$6:$8</definedName>
    <definedName name="_xlnm.Print_Titles" localSheetId="12">CIG!$6:$8</definedName>
    <definedName name="_xlnm.Print_Titles" localSheetId="11">kar.aparat!$6:$8</definedName>
    <definedName name="_xlnm.Print_Titles" localSheetId="5">'N 6.1'!#REF!</definedName>
  </definedNames>
  <calcPr calcId="145621"/>
</workbook>
</file>

<file path=xl/calcChain.xml><?xml version="1.0" encoding="utf-8"?>
<calcChain xmlns="http://schemas.openxmlformats.org/spreadsheetml/2006/main">
  <c r="G24" i="5" l="1"/>
  <c r="L18" i="5" l="1"/>
  <c r="I90" i="44" l="1"/>
  <c r="H90" i="44"/>
  <c r="I89" i="44"/>
  <c r="H89" i="44"/>
  <c r="I88" i="44"/>
  <c r="H88" i="44"/>
  <c r="I87" i="44"/>
  <c r="H87" i="44"/>
  <c r="I86" i="44"/>
  <c r="H86" i="44"/>
  <c r="L84" i="44"/>
  <c r="K84" i="44"/>
  <c r="H84" i="44"/>
  <c r="G84" i="44"/>
  <c r="F84" i="44"/>
  <c r="E84" i="44"/>
  <c r="I84" i="44" s="1"/>
  <c r="I82" i="44"/>
  <c r="H82" i="44"/>
  <c r="I81" i="44"/>
  <c r="H81" i="44"/>
  <c r="I80" i="44"/>
  <c r="H80" i="44"/>
  <c r="I79" i="44"/>
  <c r="H79" i="44"/>
  <c r="I78" i="44"/>
  <c r="H78" i="44"/>
  <c r="I77" i="44"/>
  <c r="H77" i="44"/>
  <c r="I76" i="44"/>
  <c r="H76" i="44"/>
  <c r="I75" i="44"/>
  <c r="H75" i="44"/>
  <c r="I74" i="44"/>
  <c r="H74" i="44"/>
  <c r="L73" i="44"/>
  <c r="K73" i="44"/>
  <c r="G73" i="44"/>
  <c r="H73" i="44" s="1"/>
  <c r="F73" i="44"/>
  <c r="E73" i="44"/>
  <c r="I73" i="44" s="1"/>
  <c r="I72" i="44"/>
  <c r="H72" i="44"/>
  <c r="I71" i="44"/>
  <c r="H71" i="44"/>
  <c r="I70" i="44"/>
  <c r="H70" i="44"/>
  <c r="I69" i="44"/>
  <c r="H69" i="44"/>
  <c r="I68" i="44"/>
  <c r="H68" i="44"/>
  <c r="I66" i="44"/>
  <c r="H66" i="44"/>
  <c r="I65" i="44"/>
  <c r="H65" i="44"/>
  <c r="I64" i="44"/>
  <c r="H64" i="44"/>
  <c r="I63" i="44"/>
  <c r="H63" i="44"/>
  <c r="I62" i="44"/>
  <c r="H62" i="44"/>
  <c r="I61" i="44"/>
  <c r="H61" i="44"/>
  <c r="I60" i="44"/>
  <c r="H60" i="44"/>
  <c r="I59" i="44"/>
  <c r="H59" i="44"/>
  <c r="I58" i="44"/>
  <c r="H58" i="44"/>
  <c r="I57" i="44"/>
  <c r="H57" i="44"/>
  <c r="I56" i="44"/>
  <c r="H56" i="44"/>
  <c r="I55" i="44"/>
  <c r="H55" i="44"/>
  <c r="L54" i="44"/>
  <c r="K54" i="44"/>
  <c r="G54" i="44"/>
  <c r="I54" i="44" s="1"/>
  <c r="F54" i="44"/>
  <c r="F16" i="44" s="1"/>
  <c r="F14" i="44" s="1"/>
  <c r="E54" i="44"/>
  <c r="I53" i="44"/>
  <c r="H53" i="44"/>
  <c r="I52" i="44"/>
  <c r="H52" i="44"/>
  <c r="I51" i="44"/>
  <c r="H51" i="44"/>
  <c r="L50" i="44"/>
  <c r="K50" i="44"/>
  <c r="G50" i="44"/>
  <c r="I50" i="44" s="1"/>
  <c r="F50" i="44"/>
  <c r="E50" i="44"/>
  <c r="I49" i="44"/>
  <c r="H49" i="44"/>
  <c r="I48" i="44"/>
  <c r="H48" i="44"/>
  <c r="I47" i="44"/>
  <c r="H47" i="44"/>
  <c r="I46" i="44"/>
  <c r="H46" i="44"/>
  <c r="I45" i="44"/>
  <c r="H45" i="44"/>
  <c r="I44" i="44"/>
  <c r="H44" i="44"/>
  <c r="I43" i="44"/>
  <c r="H43" i="44"/>
  <c r="I42" i="44"/>
  <c r="H42" i="44"/>
  <c r="I41" i="44"/>
  <c r="H41" i="44"/>
  <c r="I40" i="44"/>
  <c r="H40" i="44"/>
  <c r="I39" i="44"/>
  <c r="H39" i="44"/>
  <c r="G38" i="44"/>
  <c r="I38" i="44" s="1"/>
  <c r="I37" i="44"/>
  <c r="H37" i="44"/>
  <c r="L36" i="44"/>
  <c r="K36" i="44"/>
  <c r="F36" i="44"/>
  <c r="E36" i="44"/>
  <c r="I35" i="44"/>
  <c r="H35" i="44"/>
  <c r="I34" i="44"/>
  <c r="H34" i="44"/>
  <c r="I33" i="44"/>
  <c r="H33" i="44"/>
  <c r="I32" i="44"/>
  <c r="H32" i="44"/>
  <c r="G32" i="44"/>
  <c r="I31" i="44"/>
  <c r="H31" i="44"/>
  <c r="I30" i="44"/>
  <c r="H30" i="44"/>
  <c r="I29" i="44"/>
  <c r="H29" i="44"/>
  <c r="L28" i="44"/>
  <c r="K28" i="44"/>
  <c r="G28" i="44"/>
  <c r="I28" i="44" s="1"/>
  <c r="F28" i="44"/>
  <c r="E28" i="44"/>
  <c r="I27" i="44"/>
  <c r="H27" i="44"/>
  <c r="G26" i="44"/>
  <c r="I26" i="44" s="1"/>
  <c r="I25" i="44"/>
  <c r="G25" i="44"/>
  <c r="H25" i="44" s="1"/>
  <c r="I24" i="44"/>
  <c r="H24" i="44"/>
  <c r="L23" i="44"/>
  <c r="K23" i="44"/>
  <c r="F23" i="44"/>
  <c r="E23" i="44"/>
  <c r="L22" i="44"/>
  <c r="K22" i="44"/>
  <c r="G22" i="44"/>
  <c r="I22" i="44" s="1"/>
  <c r="L20" i="44"/>
  <c r="L21" i="44" s="1"/>
  <c r="K20" i="44"/>
  <c r="K21" i="44" s="1"/>
  <c r="I20" i="44"/>
  <c r="G20" i="44"/>
  <c r="G21" i="44" s="1"/>
  <c r="I19" i="44"/>
  <c r="H19" i="44"/>
  <c r="F18" i="44"/>
  <c r="E18" i="44"/>
  <c r="I17" i="44"/>
  <c r="H17" i="44"/>
  <c r="E16" i="44"/>
  <c r="E14" i="44" s="1"/>
  <c r="I13" i="44"/>
  <c r="H13" i="44"/>
  <c r="I12" i="44"/>
  <c r="H12" i="44"/>
  <c r="I11" i="44"/>
  <c r="H11" i="44"/>
  <c r="I10" i="44"/>
  <c r="H10" i="44"/>
  <c r="I21" i="44" l="1"/>
  <c r="H21" i="44"/>
  <c r="H22" i="44"/>
  <c r="H28" i="44"/>
  <c r="H50" i="44"/>
  <c r="K18" i="44"/>
  <c r="K16" i="44" s="1"/>
  <c r="K14" i="44" s="1"/>
  <c r="H26" i="44"/>
  <c r="G36" i="44"/>
  <c r="H38" i="44"/>
  <c r="H54" i="44"/>
  <c r="G18" i="44"/>
  <c r="L18" i="44"/>
  <c r="L16" i="44" s="1"/>
  <c r="L14" i="44" s="1"/>
  <c r="H20" i="44"/>
  <c r="G23" i="44"/>
  <c r="H36" i="44" l="1"/>
  <c r="I36" i="44"/>
  <c r="G16" i="44"/>
  <c r="I18" i="44"/>
  <c r="H18" i="44"/>
  <c r="I23" i="44"/>
  <c r="H23" i="44"/>
  <c r="I16" i="44" l="1"/>
  <c r="H16" i="44"/>
  <c r="G14" i="44"/>
  <c r="H14" i="44" l="1"/>
  <c r="I14" i="44"/>
  <c r="P102" i="43" l="1"/>
  <c r="P101" i="43" s="1"/>
  <c r="S101" i="43" s="1"/>
  <c r="S100" i="43" s="1"/>
  <c r="O101" i="43"/>
  <c r="N101" i="43"/>
  <c r="M101" i="43"/>
  <c r="L101" i="43"/>
  <c r="K101" i="43"/>
  <c r="J101" i="43"/>
  <c r="I101" i="43"/>
  <c r="H101" i="43"/>
  <c r="G101" i="43"/>
  <c r="P99" i="43"/>
  <c r="P98" i="43" s="1"/>
  <c r="S98" i="43" s="1"/>
  <c r="O98" i="43"/>
  <c r="N98" i="43"/>
  <c r="M98" i="43"/>
  <c r="L98" i="43"/>
  <c r="K98" i="43"/>
  <c r="J98" i="43"/>
  <c r="I98" i="43"/>
  <c r="H98" i="43"/>
  <c r="G98" i="43"/>
  <c r="P97" i="43"/>
  <c r="P96" i="43" s="1"/>
  <c r="S96" i="43" s="1"/>
  <c r="O96" i="43"/>
  <c r="N96" i="43"/>
  <c r="M96" i="43"/>
  <c r="L96" i="43"/>
  <c r="K96" i="43"/>
  <c r="J96" i="43"/>
  <c r="I96" i="43"/>
  <c r="H96" i="43"/>
  <c r="G96" i="43"/>
  <c r="P95" i="43"/>
  <c r="P94" i="43"/>
  <c r="P93" i="43"/>
  <c r="P92" i="43"/>
  <c r="S92" i="43" s="1"/>
  <c r="O92" i="43"/>
  <c r="N92" i="43"/>
  <c r="M92" i="43"/>
  <c r="L92" i="43"/>
  <c r="K92" i="43"/>
  <c r="J92" i="43"/>
  <c r="I92" i="43"/>
  <c r="H92" i="43"/>
  <c r="G92" i="43"/>
  <c r="R91" i="43"/>
  <c r="Q91" i="43"/>
  <c r="O89" i="43"/>
  <c r="L89" i="43"/>
  <c r="I89" i="43"/>
  <c r="P89" i="43" s="1"/>
  <c r="N88" i="43"/>
  <c r="M88" i="43"/>
  <c r="K88" i="43"/>
  <c r="J88" i="43"/>
  <c r="H88" i="43"/>
  <c r="G88" i="43"/>
  <c r="P87" i="43"/>
  <c r="P86" i="43"/>
  <c r="P85" i="43" s="1"/>
  <c r="S85" i="43" s="1"/>
  <c r="P83" i="43"/>
  <c r="N82" i="43"/>
  <c r="M82" i="43"/>
  <c r="K82" i="43"/>
  <c r="J82" i="43"/>
  <c r="H82" i="43"/>
  <c r="G82" i="43"/>
  <c r="O81" i="43"/>
  <c r="O84" i="43" s="1"/>
  <c r="N81" i="43"/>
  <c r="M81" i="43"/>
  <c r="L81" i="43"/>
  <c r="L84" i="43" s="1"/>
  <c r="K81" i="43"/>
  <c r="J81" i="43"/>
  <c r="I81" i="43"/>
  <c r="I84" i="43" s="1"/>
  <c r="H81" i="43"/>
  <c r="P81" i="43" s="1"/>
  <c r="G81" i="43"/>
  <c r="O80" i="43"/>
  <c r="N80" i="43"/>
  <c r="N79" i="43" s="1"/>
  <c r="M80" i="43"/>
  <c r="L80" i="43"/>
  <c r="L79" i="43" s="1"/>
  <c r="K80" i="43"/>
  <c r="J80" i="43"/>
  <c r="J79" i="43" s="1"/>
  <c r="I80" i="43"/>
  <c r="H80" i="43"/>
  <c r="H79" i="43" s="1"/>
  <c r="G80" i="43"/>
  <c r="O79" i="43"/>
  <c r="M79" i="43"/>
  <c r="K79" i="43"/>
  <c r="I79" i="43"/>
  <c r="G79" i="43"/>
  <c r="R78" i="43"/>
  <c r="Q78" i="43"/>
  <c r="P77" i="43"/>
  <c r="P76" i="43"/>
  <c r="S76" i="43" s="1"/>
  <c r="S75" i="43" s="1"/>
  <c r="O76" i="43"/>
  <c r="N76" i="43"/>
  <c r="M76" i="43"/>
  <c r="L76" i="43"/>
  <c r="K76" i="43"/>
  <c r="J76" i="43"/>
  <c r="I76" i="43"/>
  <c r="H76" i="43"/>
  <c r="G76" i="43"/>
  <c r="P74" i="43"/>
  <c r="P73" i="43" s="1"/>
  <c r="O73" i="43"/>
  <c r="N73" i="43"/>
  <c r="M73" i="43"/>
  <c r="L73" i="43"/>
  <c r="K73" i="43"/>
  <c r="J73" i="43"/>
  <c r="I73" i="43"/>
  <c r="H73" i="43"/>
  <c r="G73" i="43"/>
  <c r="P71" i="43"/>
  <c r="P69" i="43" s="1"/>
  <c r="S69" i="43" s="1"/>
  <c r="P70" i="43"/>
  <c r="O69" i="43"/>
  <c r="N69" i="43"/>
  <c r="M69" i="43"/>
  <c r="L69" i="43"/>
  <c r="K69" i="43"/>
  <c r="J69" i="43"/>
  <c r="I69" i="43"/>
  <c r="H69" i="43"/>
  <c r="G69" i="43"/>
  <c r="P68" i="43"/>
  <c r="P67" i="43"/>
  <c r="P66" i="43" s="1"/>
  <c r="S66" i="43" s="1"/>
  <c r="O66" i="43"/>
  <c r="N66" i="43"/>
  <c r="M66" i="43"/>
  <c r="L66" i="43"/>
  <c r="K66" i="43"/>
  <c r="J66" i="43"/>
  <c r="I66" i="43"/>
  <c r="H66" i="43"/>
  <c r="G66" i="43"/>
  <c r="P65" i="43"/>
  <c r="P64" i="43"/>
  <c r="P63" i="43" s="1"/>
  <c r="S63" i="43" s="1"/>
  <c r="O63" i="43"/>
  <c r="N63" i="43"/>
  <c r="M63" i="43"/>
  <c r="L63" i="43"/>
  <c r="K63" i="43"/>
  <c r="J63" i="43"/>
  <c r="I63" i="43"/>
  <c r="H63" i="43"/>
  <c r="G63" i="43"/>
  <c r="P62" i="43"/>
  <c r="P61" i="43"/>
  <c r="P59" i="43" s="1"/>
  <c r="S59" i="43" s="1"/>
  <c r="P60" i="43"/>
  <c r="O59" i="43"/>
  <c r="N59" i="43"/>
  <c r="M59" i="43"/>
  <c r="L59" i="43"/>
  <c r="K59" i="43"/>
  <c r="J59" i="43"/>
  <c r="I59" i="43"/>
  <c r="H59" i="43"/>
  <c r="G59" i="43"/>
  <c r="R58" i="43"/>
  <c r="Q58" i="43"/>
  <c r="P57" i="43"/>
  <c r="P56" i="43"/>
  <c r="P55" i="43" s="1"/>
  <c r="O55" i="43"/>
  <c r="N55" i="43"/>
  <c r="M55" i="43"/>
  <c r="L55" i="43"/>
  <c r="K55" i="43"/>
  <c r="J55" i="43"/>
  <c r="I55" i="43"/>
  <c r="H55" i="43"/>
  <c r="G55" i="43"/>
  <c r="P53" i="43"/>
  <c r="P52" i="43" s="1"/>
  <c r="S52" i="43" s="1"/>
  <c r="O52" i="43"/>
  <c r="N52" i="43"/>
  <c r="M52" i="43"/>
  <c r="L52" i="43"/>
  <c r="K52" i="43"/>
  <c r="J52" i="43"/>
  <c r="I52" i="43"/>
  <c r="H52" i="43"/>
  <c r="G52" i="43"/>
  <c r="P51" i="43"/>
  <c r="P50" i="43"/>
  <c r="P48" i="43" s="1"/>
  <c r="S48" i="43" s="1"/>
  <c r="P49" i="43"/>
  <c r="O48" i="43"/>
  <c r="N48" i="43"/>
  <c r="M48" i="43"/>
  <c r="L48" i="43"/>
  <c r="K48" i="43"/>
  <c r="J48" i="43"/>
  <c r="I48" i="43"/>
  <c r="H48" i="43"/>
  <c r="G48" i="43"/>
  <c r="P47" i="43"/>
  <c r="P46" i="43"/>
  <c r="P45" i="43"/>
  <c r="P44" i="43"/>
  <c r="P43" i="43"/>
  <c r="P42" i="43"/>
  <c r="P41" i="43" s="1"/>
  <c r="S41" i="43" s="1"/>
  <c r="O41" i="43"/>
  <c r="N41" i="43"/>
  <c r="M41" i="43"/>
  <c r="L41" i="43"/>
  <c r="K41" i="43"/>
  <c r="J41" i="43"/>
  <c r="I41" i="43"/>
  <c r="H41" i="43"/>
  <c r="G41" i="43"/>
  <c r="P40" i="43"/>
  <c r="P39" i="43"/>
  <c r="P38" i="43" s="1"/>
  <c r="S38" i="43" s="1"/>
  <c r="O38" i="43"/>
  <c r="N38" i="43"/>
  <c r="M38" i="43"/>
  <c r="L38" i="43"/>
  <c r="K38" i="43"/>
  <c r="J38" i="43"/>
  <c r="I38" i="43"/>
  <c r="H38" i="43"/>
  <c r="G38" i="43"/>
  <c r="P37" i="43"/>
  <c r="P36" i="43"/>
  <c r="P34" i="43" s="1"/>
  <c r="P35" i="43"/>
  <c r="O34" i="43"/>
  <c r="N34" i="43"/>
  <c r="M34" i="43"/>
  <c r="L34" i="43"/>
  <c r="K34" i="43"/>
  <c r="J34" i="43"/>
  <c r="I34" i="43"/>
  <c r="H34" i="43"/>
  <c r="G34" i="43"/>
  <c r="R33" i="43"/>
  <c r="Q33" i="43"/>
  <c r="P32" i="43"/>
  <c r="S31" i="43"/>
  <c r="P31" i="43"/>
  <c r="O31" i="43"/>
  <c r="N31" i="43"/>
  <c r="M31" i="43"/>
  <c r="L31" i="43"/>
  <c r="K31" i="43"/>
  <c r="J31" i="43"/>
  <c r="I31" i="43"/>
  <c r="H31" i="43"/>
  <c r="G31" i="43"/>
  <c r="P30" i="43"/>
  <c r="P29" i="43" s="1"/>
  <c r="S29" i="43" s="1"/>
  <c r="O29" i="43"/>
  <c r="N29" i="43"/>
  <c r="M29" i="43"/>
  <c r="L29" i="43"/>
  <c r="K29" i="43"/>
  <c r="J29" i="43"/>
  <c r="I29" i="43"/>
  <c r="H29" i="43"/>
  <c r="G29" i="43"/>
  <c r="P28" i="43"/>
  <c r="P27" i="43" s="1"/>
  <c r="S27" i="43" s="1"/>
  <c r="O27" i="43"/>
  <c r="N27" i="43"/>
  <c r="M27" i="43"/>
  <c r="L27" i="43"/>
  <c r="K27" i="43"/>
  <c r="J27" i="43"/>
  <c r="I27" i="43"/>
  <c r="H27" i="43"/>
  <c r="G27" i="43"/>
  <c r="P26" i="43"/>
  <c r="P25" i="43" s="1"/>
  <c r="S25" i="43" s="1"/>
  <c r="O25" i="43"/>
  <c r="N25" i="43"/>
  <c r="M25" i="43"/>
  <c r="L25" i="43"/>
  <c r="K25" i="43"/>
  <c r="J25" i="43"/>
  <c r="I25" i="43"/>
  <c r="H25" i="43"/>
  <c r="G25" i="43"/>
  <c r="P24" i="43"/>
  <c r="P23" i="43"/>
  <c r="P21" i="43" s="1"/>
  <c r="S21" i="43" s="1"/>
  <c r="P22" i="43"/>
  <c r="O21" i="43"/>
  <c r="N21" i="43"/>
  <c r="M21" i="43"/>
  <c r="L21" i="43"/>
  <c r="K21" i="43"/>
  <c r="J21" i="43"/>
  <c r="I21" i="43"/>
  <c r="H21" i="43"/>
  <c r="G21" i="43"/>
  <c r="P20" i="43"/>
  <c r="P19" i="43"/>
  <c r="P18" i="43"/>
  <c r="S18" i="43" s="1"/>
  <c r="O18" i="43"/>
  <c r="N18" i="43"/>
  <c r="M18" i="43"/>
  <c r="L18" i="43"/>
  <c r="K18" i="43"/>
  <c r="J18" i="43"/>
  <c r="I18" i="43"/>
  <c r="H18" i="43"/>
  <c r="G18" i="43"/>
  <c r="P17" i="43"/>
  <c r="P16" i="43"/>
  <c r="P15" i="43" s="1"/>
  <c r="S15" i="43" s="1"/>
  <c r="O15" i="43"/>
  <c r="N15" i="43"/>
  <c r="M15" i="43"/>
  <c r="L15" i="43"/>
  <c r="K15" i="43"/>
  <c r="J15" i="43"/>
  <c r="I15" i="43"/>
  <c r="H15" i="43"/>
  <c r="G15" i="43"/>
  <c r="P14" i="43"/>
  <c r="P13" i="43" s="1"/>
  <c r="O13" i="43"/>
  <c r="N13" i="43"/>
  <c r="M13" i="43"/>
  <c r="L13" i="43"/>
  <c r="K13" i="43"/>
  <c r="J13" i="43"/>
  <c r="I13" i="43"/>
  <c r="H13" i="43"/>
  <c r="G13" i="43"/>
  <c r="R12" i="43"/>
  <c r="Q12" i="43"/>
  <c r="P11" i="43"/>
  <c r="P10" i="43"/>
  <c r="P9" i="43"/>
  <c r="P8" i="43"/>
  <c r="P7" i="43"/>
  <c r="P6" i="43"/>
  <c r="P5" i="43" s="1"/>
  <c r="S5" i="43" s="1"/>
  <c r="O5" i="43"/>
  <c r="N5" i="43"/>
  <c r="M5" i="43"/>
  <c r="L5" i="43"/>
  <c r="K5" i="43"/>
  <c r="J5" i="43"/>
  <c r="I5" i="43"/>
  <c r="H5" i="43"/>
  <c r="G5" i="43"/>
  <c r="I90" i="42"/>
  <c r="H90" i="42"/>
  <c r="I89" i="42"/>
  <c r="H89" i="42"/>
  <c r="L88" i="42"/>
  <c r="I88" i="42"/>
  <c r="H88" i="42"/>
  <c r="L87" i="42"/>
  <c r="I87" i="42"/>
  <c r="H87" i="42"/>
  <c r="L86" i="42"/>
  <c r="L84" i="42" s="1"/>
  <c r="I86" i="42"/>
  <c r="H86" i="42"/>
  <c r="K84" i="42"/>
  <c r="G84" i="42"/>
  <c r="H84" i="42" s="1"/>
  <c r="F84" i="42"/>
  <c r="E84" i="42"/>
  <c r="I84" i="42" s="1"/>
  <c r="I82" i="42"/>
  <c r="H82" i="42"/>
  <c r="I81" i="42"/>
  <c r="H81" i="42"/>
  <c r="I80" i="42"/>
  <c r="H80" i="42"/>
  <c r="I79" i="42"/>
  <c r="H79" i="42"/>
  <c r="I78" i="42"/>
  <c r="H78" i="42"/>
  <c r="L77" i="42"/>
  <c r="K77" i="42"/>
  <c r="I77" i="42"/>
  <c r="H77" i="42"/>
  <c r="L76" i="42"/>
  <c r="K76" i="42"/>
  <c r="I76" i="42"/>
  <c r="H76" i="42"/>
  <c r="L75" i="42"/>
  <c r="L73" i="42" s="1"/>
  <c r="K75" i="42"/>
  <c r="K73" i="42" s="1"/>
  <c r="I75" i="42"/>
  <c r="H75" i="42"/>
  <c r="I74" i="42"/>
  <c r="H74" i="42"/>
  <c r="H73" i="42"/>
  <c r="G73" i="42"/>
  <c r="F73" i="42"/>
  <c r="E73" i="42"/>
  <c r="E16" i="42" s="1"/>
  <c r="E14" i="42" s="1"/>
  <c r="I72" i="42"/>
  <c r="H72" i="42"/>
  <c r="K71" i="42"/>
  <c r="L71" i="42" s="1"/>
  <c r="I71" i="42"/>
  <c r="H71" i="42"/>
  <c r="I70" i="42"/>
  <c r="H70" i="42"/>
  <c r="I69" i="42"/>
  <c r="H69" i="42"/>
  <c r="I68" i="42"/>
  <c r="H68" i="42"/>
  <c r="I66" i="42"/>
  <c r="H66" i="42"/>
  <c r="I65" i="42"/>
  <c r="H65" i="42"/>
  <c r="I64" i="42"/>
  <c r="H64" i="42"/>
  <c r="I63" i="42"/>
  <c r="H63" i="42"/>
  <c r="G62" i="42"/>
  <c r="K62" i="42" s="1"/>
  <c r="F62" i="42"/>
  <c r="K61" i="42"/>
  <c r="G61" i="42"/>
  <c r="F61" i="42"/>
  <c r="I60" i="42"/>
  <c r="H60" i="42"/>
  <c r="G59" i="42"/>
  <c r="F59" i="42"/>
  <c r="I58" i="42"/>
  <c r="H58" i="42"/>
  <c r="I57" i="42"/>
  <c r="H57" i="42"/>
  <c r="G56" i="42"/>
  <c r="K56" i="42" s="1"/>
  <c r="K54" i="42" s="1"/>
  <c r="F56" i="42"/>
  <c r="I55" i="42"/>
  <c r="H55" i="42"/>
  <c r="G54" i="42"/>
  <c r="F54" i="42"/>
  <c r="E54" i="42"/>
  <c r="K53" i="42"/>
  <c r="G53" i="42"/>
  <c r="I53" i="42" s="1"/>
  <c r="F53" i="42"/>
  <c r="G52" i="42"/>
  <c r="K52" i="42" s="1"/>
  <c r="F52" i="42"/>
  <c r="I51" i="42"/>
  <c r="H51" i="42"/>
  <c r="E50" i="42"/>
  <c r="I49" i="42"/>
  <c r="H49" i="42"/>
  <c r="G48" i="42"/>
  <c r="K48" i="42" s="1"/>
  <c r="F48" i="42"/>
  <c r="G47" i="42"/>
  <c r="I47" i="42" s="1"/>
  <c r="F47" i="42"/>
  <c r="G46" i="42"/>
  <c r="K46" i="42" s="1"/>
  <c r="F46" i="42"/>
  <c r="I45" i="42"/>
  <c r="H45" i="42"/>
  <c r="G44" i="42"/>
  <c r="K44" i="42" s="1"/>
  <c r="F44" i="42"/>
  <c r="I43" i="42"/>
  <c r="G43" i="42"/>
  <c r="K43" i="42" s="1"/>
  <c r="F43" i="42"/>
  <c r="I42" i="42"/>
  <c r="H42" i="42"/>
  <c r="I41" i="42"/>
  <c r="G41" i="42"/>
  <c r="K41" i="42" s="1"/>
  <c r="F41" i="42"/>
  <c r="I40" i="42"/>
  <c r="H40" i="42"/>
  <c r="I39" i="42"/>
  <c r="H39" i="42"/>
  <c r="G38" i="42"/>
  <c r="K38" i="42" s="1"/>
  <c r="I37" i="42"/>
  <c r="H37" i="42"/>
  <c r="F36" i="42"/>
  <c r="E36" i="42"/>
  <c r="I35" i="42"/>
  <c r="H35" i="42"/>
  <c r="G34" i="42"/>
  <c r="K34" i="42" s="1"/>
  <c r="F34" i="42"/>
  <c r="K33" i="42"/>
  <c r="G33" i="42"/>
  <c r="F33" i="42"/>
  <c r="G32" i="42"/>
  <c r="K32" i="42" s="1"/>
  <c r="F32" i="42"/>
  <c r="G31" i="42"/>
  <c r="F31" i="42"/>
  <c r="G30" i="42"/>
  <c r="K30" i="42" s="1"/>
  <c r="F30" i="42"/>
  <c r="I29" i="42"/>
  <c r="H29" i="42"/>
  <c r="E28" i="42"/>
  <c r="I27" i="42"/>
  <c r="H27" i="42"/>
  <c r="I26" i="42"/>
  <c r="H26" i="42"/>
  <c r="K25" i="42"/>
  <c r="K23" i="42" s="1"/>
  <c r="G25" i="42"/>
  <c r="I25" i="42" s="1"/>
  <c r="F25" i="42"/>
  <c r="F23" i="42" s="1"/>
  <c r="I24" i="42"/>
  <c r="H24" i="42"/>
  <c r="G23" i="42"/>
  <c r="I23" i="42" s="1"/>
  <c r="E23" i="42"/>
  <c r="L22" i="42"/>
  <c r="K22" i="42"/>
  <c r="G22" i="42"/>
  <c r="H22" i="42" s="1"/>
  <c r="L20" i="42"/>
  <c r="L21" i="42" s="1"/>
  <c r="K20" i="42"/>
  <c r="K21" i="42" s="1"/>
  <c r="G20" i="42"/>
  <c r="H20" i="42" s="1"/>
  <c r="I19" i="42"/>
  <c r="H19" i="42"/>
  <c r="F18" i="42"/>
  <c r="E18" i="42"/>
  <c r="I17" i="42"/>
  <c r="H17" i="42"/>
  <c r="I13" i="42"/>
  <c r="H13" i="42"/>
  <c r="I12" i="42"/>
  <c r="H12" i="42"/>
  <c r="I11" i="42"/>
  <c r="H11" i="42"/>
  <c r="I10" i="42"/>
  <c r="H10" i="42"/>
  <c r="K47" i="42" l="1"/>
  <c r="K18" i="42"/>
  <c r="K50" i="42"/>
  <c r="H59" i="42"/>
  <c r="H61" i="42"/>
  <c r="H31" i="42"/>
  <c r="H33" i="42"/>
  <c r="H54" i="42"/>
  <c r="G28" i="42"/>
  <c r="I28" i="42" s="1"/>
  <c r="K31" i="42"/>
  <c r="K28" i="42" s="1"/>
  <c r="K59" i="42"/>
  <c r="F28" i="42"/>
  <c r="I33" i="42"/>
  <c r="H41" i="42"/>
  <c r="H47" i="42"/>
  <c r="L52" i="42"/>
  <c r="L53" i="42"/>
  <c r="I61" i="42"/>
  <c r="I22" i="42"/>
  <c r="I31" i="42"/>
  <c r="H43" i="42"/>
  <c r="F50" i="42"/>
  <c r="F16" i="42" s="1"/>
  <c r="F14" i="42" s="1"/>
  <c r="I59" i="42"/>
  <c r="S58" i="43"/>
  <c r="S73" i="43"/>
  <c r="S72" i="43" s="1"/>
  <c r="P72" i="43"/>
  <c r="O82" i="43"/>
  <c r="O90" i="43"/>
  <c r="S34" i="43"/>
  <c r="S33" i="43" s="1"/>
  <c r="P33" i="43"/>
  <c r="S13" i="43"/>
  <c r="S12" i="43" s="1"/>
  <c r="P12" i="43"/>
  <c r="L90" i="43"/>
  <c r="L88" i="43" s="1"/>
  <c r="L82" i="43"/>
  <c r="S55" i="43"/>
  <c r="S54" i="43" s="1"/>
  <c r="P54" i="43"/>
  <c r="I90" i="43"/>
  <c r="P90" i="43" s="1"/>
  <c r="P88" i="43" s="1"/>
  <c r="S88" i="43" s="1"/>
  <c r="P84" i="43"/>
  <c r="P82" i="43" s="1"/>
  <c r="S82" i="43" s="1"/>
  <c r="S103" i="43" s="1"/>
  <c r="I82" i="43"/>
  <c r="O88" i="43"/>
  <c r="S91" i="43"/>
  <c r="P80" i="43"/>
  <c r="P79" i="43" s="1"/>
  <c r="S79" i="43" s="1"/>
  <c r="P75" i="43"/>
  <c r="L38" i="42"/>
  <c r="L36" i="42" s="1"/>
  <c r="K36" i="42"/>
  <c r="L32" i="42"/>
  <c r="L34" i="42"/>
  <c r="L44" i="42"/>
  <c r="L46" i="42"/>
  <c r="L48" i="42"/>
  <c r="L18" i="42"/>
  <c r="G21" i="42"/>
  <c r="G18" i="42" s="1"/>
  <c r="L25" i="42"/>
  <c r="L23" i="42" s="1"/>
  <c r="H32" i="42"/>
  <c r="H44" i="42"/>
  <c r="H62" i="42"/>
  <c r="I73" i="42"/>
  <c r="I20" i="42"/>
  <c r="H23" i="42"/>
  <c r="H25" i="42"/>
  <c r="I30" i="42"/>
  <c r="L31" i="42"/>
  <c r="I32" i="42"/>
  <c r="L33" i="42"/>
  <c r="I34" i="42"/>
  <c r="I38" i="42"/>
  <c r="L41" i="42"/>
  <c r="L43" i="42"/>
  <c r="I44" i="42"/>
  <c r="I46" i="42"/>
  <c r="L47" i="42"/>
  <c r="I48" i="42"/>
  <c r="I52" i="42"/>
  <c r="I54" i="42"/>
  <c r="I56" i="42"/>
  <c r="L59" i="42"/>
  <c r="L61" i="42"/>
  <c r="I62" i="42"/>
  <c r="L30" i="42"/>
  <c r="L56" i="42"/>
  <c r="L54" i="42" s="1"/>
  <c r="L62" i="42"/>
  <c r="H30" i="42"/>
  <c r="H34" i="42"/>
  <c r="G36" i="42"/>
  <c r="H38" i="42"/>
  <c r="H46" i="42"/>
  <c r="H48" i="42"/>
  <c r="G50" i="42"/>
  <c r="H56" i="42"/>
  <c r="I24" i="5"/>
  <c r="K16" i="42" l="1"/>
  <c r="H28" i="42"/>
  <c r="L50" i="42"/>
  <c r="I88" i="43"/>
  <c r="S78" i="43"/>
  <c r="I50" i="42"/>
  <c r="H50" i="42"/>
  <c r="I36" i="42"/>
  <c r="H36" i="42"/>
  <c r="I18" i="42"/>
  <c r="H18" i="42"/>
  <c r="G16" i="42"/>
  <c r="L28" i="42"/>
  <c r="I21" i="42"/>
  <c r="H21" i="42"/>
  <c r="K14" i="42" l="1"/>
  <c r="L16" i="42"/>
  <c r="L14" i="42" s="1"/>
  <c r="H16" i="42"/>
  <c r="I16" i="42"/>
  <c r="G14" i="42"/>
  <c r="I14" i="42" l="1"/>
  <c r="H14" i="42"/>
  <c r="DG19" i="4"/>
  <c r="DH19" i="4"/>
  <c r="DK19" i="4"/>
  <c r="DL19" i="4"/>
  <c r="DM19" i="4"/>
  <c r="DN19" i="4"/>
  <c r="DO19" i="4"/>
  <c r="DP19" i="4"/>
  <c r="DQ19" i="4"/>
  <c r="DR19" i="4"/>
  <c r="DS19" i="4"/>
  <c r="DT19" i="4"/>
  <c r="DU19" i="4"/>
  <c r="DE40" i="4"/>
  <c r="K9" i="5" l="1"/>
  <c r="I15" i="5" l="1"/>
  <c r="I8" i="5" s="1"/>
  <c r="T7" i="5" s="1"/>
  <c r="T12" i="5" l="1"/>
  <c r="J15" i="5"/>
  <c r="K15" i="5" s="1"/>
  <c r="I14" i="30" l="1"/>
  <c r="F5" i="28"/>
  <c r="G5" i="28"/>
  <c r="E5" i="28"/>
  <c r="E6" i="28"/>
  <c r="E8" i="28"/>
  <c r="G36" i="28"/>
  <c r="F36" i="28"/>
  <c r="E36" i="28"/>
  <c r="G28" i="28"/>
  <c r="F28" i="28"/>
  <c r="E28" i="28"/>
  <c r="G17" i="28"/>
  <c r="F17" i="28"/>
  <c r="E17" i="28"/>
  <c r="G15" i="28"/>
  <c r="G9" i="28"/>
  <c r="F9" i="28"/>
  <c r="E9" i="28"/>
  <c r="G8" i="28"/>
  <c r="G6" i="28" s="1"/>
  <c r="F8" i="28"/>
  <c r="F6" i="28" s="1"/>
  <c r="E15" i="28" l="1"/>
  <c r="F15" i="28"/>
  <c r="I90" i="27" l="1"/>
  <c r="H90" i="27"/>
  <c r="I89" i="27"/>
  <c r="H89" i="27"/>
  <c r="I88" i="27"/>
  <c r="H88" i="27"/>
  <c r="I87" i="27"/>
  <c r="H87" i="27"/>
  <c r="I86" i="27"/>
  <c r="H86" i="27"/>
  <c r="L84" i="27"/>
  <c r="K84" i="27"/>
  <c r="H84" i="27"/>
  <c r="G84" i="27"/>
  <c r="F84" i="27"/>
  <c r="E84" i="27"/>
  <c r="I84" i="27" s="1"/>
  <c r="I82" i="27"/>
  <c r="H82" i="27"/>
  <c r="I81" i="27"/>
  <c r="H81" i="27"/>
  <c r="I80" i="27"/>
  <c r="H80" i="27"/>
  <c r="I79" i="27"/>
  <c r="H79" i="27"/>
  <c r="I78" i="27"/>
  <c r="H78" i="27"/>
  <c r="I77" i="27"/>
  <c r="H77" i="27"/>
  <c r="I76" i="27"/>
  <c r="H76" i="27"/>
  <c r="I75" i="27"/>
  <c r="H75" i="27"/>
  <c r="I74" i="27"/>
  <c r="H74" i="27"/>
  <c r="L73" i="27"/>
  <c r="K73" i="27"/>
  <c r="G73" i="27"/>
  <c r="H73" i="27" s="1"/>
  <c r="F73" i="27"/>
  <c r="E73" i="27"/>
  <c r="I73" i="27" s="1"/>
  <c r="I72" i="27"/>
  <c r="H72" i="27"/>
  <c r="I71" i="27"/>
  <c r="H71" i="27"/>
  <c r="I70" i="27"/>
  <c r="H70" i="27"/>
  <c r="I69" i="27"/>
  <c r="H69" i="27"/>
  <c r="I68" i="27"/>
  <c r="H68" i="27"/>
  <c r="I66" i="27"/>
  <c r="H66" i="27"/>
  <c r="I65" i="27"/>
  <c r="H65" i="27"/>
  <c r="I64" i="27"/>
  <c r="H64" i="27"/>
  <c r="I63" i="27"/>
  <c r="H63" i="27"/>
  <c r="I62" i="27"/>
  <c r="H62" i="27"/>
  <c r="I61" i="27"/>
  <c r="H61" i="27"/>
  <c r="I60" i="27"/>
  <c r="H60" i="27"/>
  <c r="I59" i="27"/>
  <c r="H59" i="27"/>
  <c r="I58" i="27"/>
  <c r="H58" i="27"/>
  <c r="I57" i="27"/>
  <c r="H57" i="27"/>
  <c r="I56" i="27"/>
  <c r="H56" i="27"/>
  <c r="I55" i="27"/>
  <c r="H55" i="27"/>
  <c r="L54" i="27"/>
  <c r="K54" i="27"/>
  <c r="G54" i="27"/>
  <c r="I54" i="27" s="1"/>
  <c r="F54" i="27"/>
  <c r="E54" i="27"/>
  <c r="I53" i="27"/>
  <c r="H53" i="27"/>
  <c r="I52" i="27"/>
  <c r="H52" i="27"/>
  <c r="I51" i="27"/>
  <c r="H51" i="27"/>
  <c r="L50" i="27"/>
  <c r="K50" i="27"/>
  <c r="G50" i="27"/>
  <c r="H50" i="27" s="1"/>
  <c r="F50" i="27"/>
  <c r="E50" i="27"/>
  <c r="I49" i="27"/>
  <c r="H49" i="27"/>
  <c r="I48" i="27"/>
  <c r="H48" i="27"/>
  <c r="I47" i="27"/>
  <c r="H47" i="27"/>
  <c r="I46" i="27"/>
  <c r="H46" i="27"/>
  <c r="I45" i="27"/>
  <c r="H45" i="27"/>
  <c r="I44" i="27"/>
  <c r="H44" i="27"/>
  <c r="I43" i="27"/>
  <c r="H43" i="27"/>
  <c r="I42" i="27"/>
  <c r="H42" i="27"/>
  <c r="I41" i="27"/>
  <c r="H41" i="27"/>
  <c r="I40" i="27"/>
  <c r="H40" i="27"/>
  <c r="I39" i="27"/>
  <c r="H39" i="27"/>
  <c r="I38" i="27"/>
  <c r="H38" i="27"/>
  <c r="I37" i="27"/>
  <c r="H37" i="27"/>
  <c r="L36" i="27"/>
  <c r="K36" i="27"/>
  <c r="H36" i="27"/>
  <c r="G36" i="27"/>
  <c r="F36" i="27"/>
  <c r="E36" i="27"/>
  <c r="I36" i="27" s="1"/>
  <c r="I35" i="27"/>
  <c r="H35" i="27"/>
  <c r="I34" i="27"/>
  <c r="H34" i="27"/>
  <c r="I33" i="27"/>
  <c r="H33" i="27"/>
  <c r="I32" i="27"/>
  <c r="H32" i="27"/>
  <c r="I31" i="27"/>
  <c r="H31" i="27"/>
  <c r="I30" i="27"/>
  <c r="H30" i="27"/>
  <c r="I29" i="27"/>
  <c r="H29" i="27"/>
  <c r="L28" i="27"/>
  <c r="K28" i="27"/>
  <c r="G28" i="27"/>
  <c r="H28" i="27" s="1"/>
  <c r="F28" i="27"/>
  <c r="F16" i="27" s="1"/>
  <c r="F14" i="27" s="1"/>
  <c r="E28" i="27"/>
  <c r="E16" i="27" s="1"/>
  <c r="E14" i="27" s="1"/>
  <c r="I27" i="27"/>
  <c r="H27" i="27"/>
  <c r="I26" i="27"/>
  <c r="H26" i="27"/>
  <c r="I25" i="27"/>
  <c r="H25" i="27"/>
  <c r="I24" i="27"/>
  <c r="H24" i="27"/>
  <c r="L23" i="27"/>
  <c r="K23" i="27"/>
  <c r="I23" i="27"/>
  <c r="H23" i="27"/>
  <c r="G23" i="27"/>
  <c r="E23" i="27"/>
  <c r="I22" i="27"/>
  <c r="H22" i="27"/>
  <c r="I21" i="27"/>
  <c r="H21" i="27"/>
  <c r="I20" i="27"/>
  <c r="H20" i="27"/>
  <c r="I19" i="27"/>
  <c r="H19" i="27"/>
  <c r="L18" i="27"/>
  <c r="K18" i="27"/>
  <c r="K16" i="27" s="1"/>
  <c r="K14" i="27" s="1"/>
  <c r="G18" i="27"/>
  <c r="I18" i="27" s="1"/>
  <c r="F18" i="27"/>
  <c r="E18" i="27"/>
  <c r="I17" i="27"/>
  <c r="H17" i="27"/>
  <c r="L16" i="27"/>
  <c r="L14" i="27" s="1"/>
  <c r="G16" i="27"/>
  <c r="H16" i="27" s="1"/>
  <c r="I13" i="27"/>
  <c r="H13" i="27"/>
  <c r="I12" i="27"/>
  <c r="H12" i="27"/>
  <c r="I11" i="27"/>
  <c r="H11" i="27"/>
  <c r="I10" i="27"/>
  <c r="H10" i="27"/>
  <c r="I28" i="27" l="1"/>
  <c r="I16" i="27"/>
  <c r="H18" i="27"/>
  <c r="I50" i="27"/>
  <c r="H54" i="27"/>
  <c r="G14" i="27"/>
  <c r="I14" i="27" l="1"/>
  <c r="H14" i="27"/>
  <c r="E8" i="25"/>
  <c r="D8" i="25"/>
  <c r="C8" i="25"/>
  <c r="D10" i="14"/>
  <c r="C10" i="14"/>
  <c r="E10" i="14" l="1"/>
  <c r="D5" i="15"/>
  <c r="E5" i="15"/>
  <c r="F5" i="15"/>
  <c r="G5" i="15"/>
  <c r="C5" i="15"/>
  <c r="G18" i="15"/>
  <c r="D18" i="15"/>
  <c r="E18" i="15"/>
  <c r="F18" i="15"/>
  <c r="C18" i="15"/>
  <c r="C20" i="15" l="1"/>
  <c r="D20" i="15"/>
  <c r="E20" i="15"/>
  <c r="F20" i="15"/>
  <c r="G20" i="15"/>
  <c r="C26" i="15"/>
  <c r="D26" i="15"/>
  <c r="E26" i="15"/>
  <c r="F26" i="15"/>
  <c r="G26" i="15"/>
  <c r="L41" i="5" l="1"/>
  <c r="L43" i="5"/>
  <c r="L44" i="5"/>
  <c r="L27" i="5"/>
  <c r="L28" i="5"/>
  <c r="L29" i="5"/>
  <c r="L30" i="5"/>
  <c r="L31" i="5"/>
  <c r="L32" i="5"/>
  <c r="L33" i="5"/>
  <c r="L34" i="5"/>
  <c r="L35" i="5"/>
  <c r="L36" i="5"/>
  <c r="L37" i="5"/>
  <c r="L38" i="5"/>
  <c r="L19" i="5"/>
  <c r="L20" i="5"/>
  <c r="L21" i="5"/>
  <c r="L17" i="5"/>
  <c r="E9" i="5" l="1"/>
  <c r="F9" i="5"/>
  <c r="AZ39" i="9" l="1"/>
  <c r="AZ40" i="9"/>
  <c r="AW5" i="9"/>
  <c r="AP33" i="9"/>
  <c r="AQ33" i="9"/>
  <c r="AR33" i="9"/>
  <c r="AS33" i="9"/>
  <c r="AT33" i="9"/>
  <c r="AU33" i="9"/>
  <c r="AV33" i="9"/>
  <c r="AW33" i="9"/>
  <c r="AX33" i="9"/>
  <c r="AY33" i="9"/>
  <c r="AP18" i="9"/>
  <c r="AR18" i="9"/>
  <c r="AT18" i="9"/>
  <c r="AW18" i="9"/>
  <c r="AP16" i="9"/>
  <c r="AQ16" i="9"/>
  <c r="AR16" i="9"/>
  <c r="AS16" i="9"/>
  <c r="AT16" i="9"/>
  <c r="AU16" i="9"/>
  <c r="AV16" i="9"/>
  <c r="AW16" i="9"/>
  <c r="AX16" i="9"/>
  <c r="AY16" i="9"/>
  <c r="AP10" i="9"/>
  <c r="AQ10" i="9"/>
  <c r="AR10" i="9"/>
  <c r="AS10" i="9"/>
  <c r="AT10" i="9"/>
  <c r="AU10" i="9"/>
  <c r="AV10" i="9"/>
  <c r="AW10" i="9"/>
  <c r="AX10" i="9"/>
  <c r="AY10" i="9"/>
  <c r="AP6" i="9"/>
  <c r="AP5" i="9" s="1"/>
  <c r="AQ6" i="9"/>
  <c r="AR6" i="9"/>
  <c r="AR5" i="9" s="1"/>
  <c r="AS6" i="9"/>
  <c r="AT6" i="9"/>
  <c r="AT5" i="9" s="1"/>
  <c r="AU6" i="9"/>
  <c r="AV6" i="9"/>
  <c r="AW6" i="9"/>
  <c r="AX6" i="9"/>
  <c r="AY6" i="9"/>
  <c r="AN40" i="9"/>
  <c r="AO15" i="9"/>
  <c r="AN15" i="9" s="1"/>
  <c r="AO13" i="9"/>
  <c r="AN13" i="9" s="1"/>
  <c r="BB33" i="9"/>
  <c r="BC33" i="9"/>
  <c r="BD33" i="9"/>
  <c r="BE33" i="9"/>
  <c r="BF33" i="9"/>
  <c r="BG33" i="9"/>
  <c r="BH33" i="9"/>
  <c r="BI33" i="9"/>
  <c r="BJ33" i="9"/>
  <c r="BK33" i="9"/>
  <c r="L49" i="5" l="1"/>
  <c r="M49" i="5"/>
  <c r="N49" i="5"/>
  <c r="M44" i="5" l="1"/>
  <c r="N44" i="5"/>
  <c r="D19" i="10" l="1"/>
  <c r="M19" i="10" s="1"/>
  <c r="E19" i="10"/>
  <c r="N19" i="10" s="1"/>
  <c r="F19" i="10"/>
  <c r="O19" i="10" s="1"/>
  <c r="E18" i="10"/>
  <c r="N18" i="10" s="1"/>
  <c r="F18" i="10"/>
  <c r="O18" i="10" s="1"/>
  <c r="D18" i="10"/>
  <c r="M18" i="10" s="1"/>
  <c r="E17" i="10"/>
  <c r="N17" i="10" s="1"/>
  <c r="E16" i="10"/>
  <c r="E15" i="10"/>
  <c r="F33" i="9"/>
  <c r="G33" i="9"/>
  <c r="H33" i="9"/>
  <c r="I33" i="9"/>
  <c r="J33" i="9"/>
  <c r="K33" i="9"/>
  <c r="L33" i="9"/>
  <c r="M33" i="9"/>
  <c r="N33" i="9"/>
  <c r="O33" i="9"/>
  <c r="G7" i="15"/>
  <c r="F7" i="15"/>
  <c r="E7" i="15"/>
  <c r="D7" i="15"/>
  <c r="C7" i="15"/>
  <c r="E14" i="10" l="1"/>
  <c r="DU37" i="4"/>
  <c r="DD37" i="4"/>
  <c r="CM37" i="4"/>
  <c r="BW37" i="4" s="1"/>
  <c r="D15" i="9" l="1"/>
  <c r="E13" i="9"/>
  <c r="D13" i="9" s="1"/>
  <c r="L31" i="4"/>
  <c r="I30" i="9" s="1"/>
  <c r="M36" i="5"/>
  <c r="N36" i="5"/>
  <c r="G33" i="5" l="1"/>
  <c r="G8" i="5" s="1"/>
  <c r="G12" i="3"/>
  <c r="H12" i="3"/>
  <c r="I12" i="3"/>
  <c r="J12" i="3"/>
  <c r="K12" i="3"/>
  <c r="G13" i="3"/>
  <c r="H13" i="3"/>
  <c r="I13" i="3"/>
  <c r="J13" i="3"/>
  <c r="K13" i="3"/>
  <c r="G14" i="3"/>
  <c r="H14" i="3"/>
  <c r="I14" i="3"/>
  <c r="J14" i="3"/>
  <c r="K14" i="3"/>
  <c r="DG44" i="4" l="1"/>
  <c r="DE44" i="4" s="1"/>
  <c r="DF43" i="4"/>
  <c r="DE43" i="4" s="1"/>
  <c r="DE37" i="4"/>
  <c r="DE38" i="4"/>
  <c r="DE39" i="4"/>
  <c r="DM40" i="4"/>
  <c r="DE41" i="4"/>
  <c r="DE36" i="4"/>
  <c r="DE35" i="4"/>
  <c r="DJ32" i="4"/>
  <c r="DE32" i="4" s="1"/>
  <c r="DJ30" i="4"/>
  <c r="DF24" i="4"/>
  <c r="DE24" i="4" s="1"/>
  <c r="DF25" i="4"/>
  <c r="DE25" i="4" s="1"/>
  <c r="DF26" i="4"/>
  <c r="DE26" i="4" s="1"/>
  <c r="DF27" i="4"/>
  <c r="DE27" i="4" s="1"/>
  <c r="DF28" i="4"/>
  <c r="DE28" i="4" s="1"/>
  <c r="DF29" i="4"/>
  <c r="DE29" i="4" s="1"/>
  <c r="DF23" i="4"/>
  <c r="DE23" i="4" s="1"/>
  <c r="DI21" i="4"/>
  <c r="DE21" i="4" s="1"/>
  <c r="DI22" i="4"/>
  <c r="DE22" i="4" s="1"/>
  <c r="DI20" i="4"/>
  <c r="DG18" i="4"/>
  <c r="DG17" i="4" s="1"/>
  <c r="DE13" i="4"/>
  <c r="DE14" i="4"/>
  <c r="DE15" i="4"/>
  <c r="DE16" i="4"/>
  <c r="DE12" i="4"/>
  <c r="DP15" i="4"/>
  <c r="DP11" i="4" s="1"/>
  <c r="DQ14" i="4"/>
  <c r="DQ11" i="4" s="1"/>
  <c r="DF13" i="4"/>
  <c r="DF11" i="4" s="1"/>
  <c r="DF9" i="4"/>
  <c r="DE9" i="4" s="1"/>
  <c r="DF8" i="4"/>
  <c r="DE8" i="4" s="1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L41" i="4"/>
  <c r="DL34" i="4" s="1"/>
  <c r="DF39" i="4"/>
  <c r="DT38" i="4"/>
  <c r="DF36" i="4"/>
  <c r="DF35" i="4"/>
  <c r="DU34" i="4"/>
  <c r="DS34" i="4"/>
  <c r="DR34" i="4"/>
  <c r="DQ34" i="4"/>
  <c r="DP34" i="4"/>
  <c r="DO34" i="4"/>
  <c r="DN34" i="4"/>
  <c r="DK34" i="4"/>
  <c r="DJ34" i="4"/>
  <c r="DI34" i="4"/>
  <c r="DH34" i="4"/>
  <c r="DG34" i="4"/>
  <c r="DE33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F17" i="4"/>
  <c r="DU11" i="4"/>
  <c r="DT11" i="4"/>
  <c r="DS11" i="4"/>
  <c r="DR11" i="4"/>
  <c r="DO11" i="4"/>
  <c r="DN11" i="4"/>
  <c r="DM11" i="4"/>
  <c r="DL11" i="4"/>
  <c r="DK11" i="4"/>
  <c r="DJ11" i="4"/>
  <c r="DI11" i="4"/>
  <c r="DH11" i="4"/>
  <c r="DG11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CP11" i="4"/>
  <c r="CQ11" i="4"/>
  <c r="CR11" i="4"/>
  <c r="CS11" i="4"/>
  <c r="CT11" i="4"/>
  <c r="CU11" i="4"/>
  <c r="CV11" i="4"/>
  <c r="CW11" i="4"/>
  <c r="CX11" i="4"/>
  <c r="DA11" i="4"/>
  <c r="DB11" i="4"/>
  <c r="DC11" i="4"/>
  <c r="DD11" i="4"/>
  <c r="CP19" i="4"/>
  <c r="CQ19" i="4"/>
  <c r="CT19" i="4"/>
  <c r="CU19" i="4"/>
  <c r="CV19" i="4"/>
  <c r="CW19" i="4"/>
  <c r="CX19" i="4"/>
  <c r="CY19" i="4"/>
  <c r="CZ19" i="4"/>
  <c r="DA19" i="4"/>
  <c r="DB19" i="4"/>
  <c r="DC19" i="4"/>
  <c r="DD19" i="4"/>
  <c r="CP34" i="4"/>
  <c r="CQ34" i="4"/>
  <c r="CR34" i="4"/>
  <c r="CS34" i="4"/>
  <c r="CT34" i="4"/>
  <c r="CW34" i="4"/>
  <c r="CX34" i="4"/>
  <c r="CY34" i="4"/>
  <c r="CZ34" i="4"/>
  <c r="DA34" i="4"/>
  <c r="DB34" i="4"/>
  <c r="DD34" i="4"/>
  <c r="CO43" i="4"/>
  <c r="CP44" i="4"/>
  <c r="CU41" i="4"/>
  <c r="CU34" i="4" s="1"/>
  <c r="CV40" i="4"/>
  <c r="CV34" i="4" s="1"/>
  <c r="DC38" i="4"/>
  <c r="DC34" i="4" s="1"/>
  <c r="CO36" i="4"/>
  <c r="CN35" i="4"/>
  <c r="CS32" i="4"/>
  <c r="CS30" i="4"/>
  <c r="CO24" i="4"/>
  <c r="CO25" i="4"/>
  <c r="CO26" i="4"/>
  <c r="CO27" i="4"/>
  <c r="CO28" i="4"/>
  <c r="CO29" i="4"/>
  <c r="CO23" i="4"/>
  <c r="CR22" i="4"/>
  <c r="CR21" i="4"/>
  <c r="CR20" i="4"/>
  <c r="CN13" i="4"/>
  <c r="CN14" i="4"/>
  <c r="CN15" i="4"/>
  <c r="CN16" i="4"/>
  <c r="CY15" i="4"/>
  <c r="CY11" i="4" s="1"/>
  <c r="CZ14" i="4"/>
  <c r="CZ11" i="4" s="1"/>
  <c r="BX14" i="4"/>
  <c r="CN12" i="4"/>
  <c r="CO13" i="4"/>
  <c r="CO11" i="4" s="1"/>
  <c r="CO9" i="4"/>
  <c r="CO8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BX17" i="4"/>
  <c r="AK38" i="4"/>
  <c r="W36" i="4"/>
  <c r="W35" i="4"/>
  <c r="AA32" i="4"/>
  <c r="AA30" i="4"/>
  <c r="W24" i="4"/>
  <c r="W25" i="4"/>
  <c r="W26" i="4"/>
  <c r="W27" i="4"/>
  <c r="W28" i="4"/>
  <c r="W29" i="4"/>
  <c r="W23" i="4"/>
  <c r="Z22" i="4"/>
  <c r="Q11" i="4"/>
  <c r="Q14" i="4"/>
  <c r="DE30" i="4" l="1"/>
  <c r="DJ19" i="4"/>
  <c r="DE20" i="4"/>
  <c r="DI19" i="4"/>
  <c r="DE18" i="4"/>
  <c r="DE17" i="4" s="1"/>
  <c r="DF42" i="4"/>
  <c r="DO6" i="4"/>
  <c r="DR6" i="4"/>
  <c r="DS6" i="4"/>
  <c r="DJ6" i="4"/>
  <c r="DK6" i="4"/>
  <c r="DU6" i="4"/>
  <c r="DF19" i="4"/>
  <c r="DN6" i="4"/>
  <c r="CO19" i="4"/>
  <c r="CS19" i="4"/>
  <c r="DF34" i="4"/>
  <c r="CR19" i="4"/>
  <c r="DH6" i="4"/>
  <c r="DL6" i="4"/>
  <c r="DP6" i="4"/>
  <c r="DT34" i="4"/>
  <c r="DT6" i="4" s="1"/>
  <c r="DE11" i="4"/>
  <c r="DE34" i="4"/>
  <c r="DE42" i="4"/>
  <c r="DQ6" i="4"/>
  <c r="DM34" i="4"/>
  <c r="DM6" i="4" s="1"/>
  <c r="DG42" i="4"/>
  <c r="DG6" i="4" s="1"/>
  <c r="CN11" i="4"/>
  <c r="I9" i="5"/>
  <c r="J9" i="5"/>
  <c r="G9" i="5"/>
  <c r="L16" i="5"/>
  <c r="K16" i="5"/>
  <c r="J16" i="5"/>
  <c r="I16" i="5"/>
  <c r="H16" i="5"/>
  <c r="G16" i="5"/>
  <c r="M17" i="5"/>
  <c r="M18" i="5"/>
  <c r="M19" i="5"/>
  <c r="M20" i="5"/>
  <c r="M21" i="5"/>
  <c r="N17" i="5"/>
  <c r="N18" i="5"/>
  <c r="N19" i="5"/>
  <c r="N20" i="5"/>
  <c r="N21" i="5"/>
  <c r="E22" i="5"/>
  <c r="F22" i="5"/>
  <c r="G22" i="5"/>
  <c r="E24" i="5"/>
  <c r="F24" i="5"/>
  <c r="DE19" i="4" l="1"/>
  <c r="DI6" i="4"/>
  <c r="N16" i="5"/>
  <c r="M16" i="5"/>
  <c r="BW14" i="4"/>
  <c r="R33" i="9" l="1"/>
  <c r="S33" i="9"/>
  <c r="T33" i="9"/>
  <c r="U33" i="9"/>
  <c r="V33" i="9"/>
  <c r="W33" i="9"/>
  <c r="X33" i="9"/>
  <c r="Y33" i="9"/>
  <c r="Z33" i="9"/>
  <c r="AA33" i="9"/>
  <c r="AD33" i="9"/>
  <c r="AE33" i="9"/>
  <c r="AF33" i="9"/>
  <c r="AG33" i="9"/>
  <c r="AH33" i="9"/>
  <c r="AI33" i="9"/>
  <c r="AJ33" i="9"/>
  <c r="AK33" i="9"/>
  <c r="AL33" i="9"/>
  <c r="AM33" i="9"/>
  <c r="BY44" i="4"/>
  <c r="BX43" i="4"/>
  <c r="CD41" i="4"/>
  <c r="CE40" i="4"/>
  <c r="BX39" i="4"/>
  <c r="BX36" i="4"/>
  <c r="BX35" i="4"/>
  <c r="CB32" i="4"/>
  <c r="CB30" i="4"/>
  <c r="BX26" i="4"/>
  <c r="BX27" i="4"/>
  <c r="BX28" i="4"/>
  <c r="BX29" i="4"/>
  <c r="BX25" i="4"/>
  <c r="BX24" i="4"/>
  <c r="BX23" i="4"/>
  <c r="CA22" i="4"/>
  <c r="CA21" i="4"/>
  <c r="CA20" i="4" l="1"/>
  <c r="F34" i="4"/>
  <c r="G34" i="4"/>
  <c r="H34" i="4"/>
  <c r="I34" i="4"/>
  <c r="J34" i="4"/>
  <c r="K34" i="4"/>
  <c r="N34" i="4"/>
  <c r="O34" i="4"/>
  <c r="P34" i="4"/>
  <c r="Q34" i="4"/>
  <c r="R34" i="4"/>
  <c r="S34" i="4"/>
  <c r="I39" i="5" l="1"/>
  <c r="N48" i="5" l="1"/>
  <c r="N41" i="5"/>
  <c r="N43" i="5"/>
  <c r="N40" i="5"/>
  <c r="N27" i="5"/>
  <c r="N28" i="5"/>
  <c r="N29" i="5"/>
  <c r="N30" i="5"/>
  <c r="N31" i="5"/>
  <c r="N32" i="5"/>
  <c r="N33" i="5"/>
  <c r="N34" i="5"/>
  <c r="N35" i="5"/>
  <c r="N37" i="5"/>
  <c r="N38" i="5"/>
  <c r="N25" i="5"/>
  <c r="N23" i="5"/>
  <c r="N14" i="5"/>
  <c r="N13" i="5"/>
  <c r="M40" i="5"/>
  <c r="J39" i="5"/>
  <c r="M14" i="5"/>
  <c r="N47" i="5" l="1"/>
  <c r="N22" i="5"/>
  <c r="M48" i="5"/>
  <c r="M41" i="5"/>
  <c r="M43" i="5"/>
  <c r="M27" i="5"/>
  <c r="M28" i="5"/>
  <c r="M29" i="5"/>
  <c r="M30" i="5"/>
  <c r="M31" i="5"/>
  <c r="M32" i="5"/>
  <c r="M33" i="5"/>
  <c r="M34" i="5"/>
  <c r="M35" i="5"/>
  <c r="M37" i="5"/>
  <c r="M38" i="5"/>
  <c r="M25" i="5"/>
  <c r="M13" i="5"/>
  <c r="L13" i="5"/>
  <c r="BY18" i="4"/>
  <c r="M23" i="5" l="1"/>
  <c r="M22" i="5" s="1"/>
  <c r="CP18" i="4"/>
  <c r="M47" i="5"/>
  <c r="D25" i="10" l="1"/>
  <c r="E25" i="10"/>
  <c r="F25" i="10"/>
  <c r="D24" i="10"/>
  <c r="E24" i="10"/>
  <c r="F24" i="10"/>
  <c r="I20" i="10"/>
  <c r="H20" i="10"/>
  <c r="G20" i="10"/>
  <c r="J20" i="10"/>
  <c r="K20" i="10"/>
  <c r="L20" i="10"/>
  <c r="AZ42" i="9" l="1"/>
  <c r="AC35" i="9"/>
  <c r="AB35" i="9" s="1"/>
  <c r="AC36" i="9"/>
  <c r="AB36" i="9" s="1"/>
  <c r="AC37" i="9"/>
  <c r="AB37" i="9" s="1"/>
  <c r="AC38" i="9"/>
  <c r="AB38" i="9" s="1"/>
  <c r="AC39" i="9"/>
  <c r="AB39" i="9" s="1"/>
  <c r="AC40" i="9"/>
  <c r="AB40" i="9" s="1"/>
  <c r="AC34" i="9"/>
  <c r="S46" i="9"/>
  <c r="AC33" i="9" l="1"/>
  <c r="Q9" i="9"/>
  <c r="E42" i="9"/>
  <c r="E9" i="9"/>
  <c r="E8" i="9"/>
  <c r="E7" i="9"/>
  <c r="E35" i="9"/>
  <c r="D30" i="9"/>
  <c r="L31" i="9"/>
  <c r="D31" i="9" s="1"/>
  <c r="DF10" i="4"/>
  <c r="T9" i="5" l="1"/>
  <c r="DE10" i="4"/>
  <c r="DE7" i="4" s="1"/>
  <c r="DE6" i="4" s="1"/>
  <c r="DF7" i="4"/>
  <c r="DF6" i="4" s="1"/>
  <c r="N15" i="5"/>
  <c r="N12" i="5" s="1"/>
  <c r="K8" i="5"/>
  <c r="BX10" i="4"/>
  <c r="CO10" i="4"/>
  <c r="J8" i="5"/>
  <c r="M15" i="5"/>
  <c r="M12" i="5" s="1"/>
  <c r="W43" i="4"/>
  <c r="X44" i="4"/>
  <c r="W39" i="4"/>
  <c r="V9" i="5" l="1"/>
  <c r="V7" i="5"/>
  <c r="U9" i="5"/>
  <c r="U7" i="5"/>
  <c r="BX13" i="4"/>
  <c r="BW13" i="4" s="1"/>
  <c r="BX12" i="4"/>
  <c r="BX9" i="4"/>
  <c r="BW9" i="4" s="1"/>
  <c r="BW10" i="4"/>
  <c r="BX8" i="4"/>
  <c r="BW8" i="4" s="1"/>
  <c r="CN44" i="4"/>
  <c r="CN43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N41" i="4"/>
  <c r="CN40" i="4"/>
  <c r="CO39" i="4"/>
  <c r="CN39" i="4" s="1"/>
  <c r="CN38" i="4"/>
  <c r="CN37" i="4"/>
  <c r="CN36" i="4"/>
  <c r="CO35" i="4"/>
  <c r="CO34" i="4" s="1"/>
  <c r="CN33" i="4"/>
  <c r="CN32" i="4"/>
  <c r="CN30" i="4"/>
  <c r="CN29" i="4"/>
  <c r="CN28" i="4"/>
  <c r="CN27" i="4"/>
  <c r="CN26" i="4"/>
  <c r="CN25" i="4"/>
  <c r="CN24" i="4"/>
  <c r="CN23" i="4"/>
  <c r="CN22" i="4"/>
  <c r="CN21" i="4"/>
  <c r="CN20" i="4"/>
  <c r="CN18" i="4"/>
  <c r="CN17" i="4" s="1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O17" i="4"/>
  <c r="CN10" i="4"/>
  <c r="CN9" i="4"/>
  <c r="CN8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BW44" i="4"/>
  <c r="BW43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W41" i="4"/>
  <c r="BW40" i="4"/>
  <c r="BW39" i="4"/>
  <c r="BW38" i="4"/>
  <c r="BW36" i="4"/>
  <c r="BW35" i="4"/>
  <c r="CM34" i="4"/>
  <c r="CL34" i="4"/>
  <c r="CK34" i="4"/>
  <c r="CJ34" i="4"/>
  <c r="CH34" i="4"/>
  <c r="CG34" i="4"/>
  <c r="CF34" i="4"/>
  <c r="CD34" i="4"/>
  <c r="CC34" i="4"/>
  <c r="CB34" i="4"/>
  <c r="CA34" i="4"/>
  <c r="BZ34" i="4"/>
  <c r="BY34" i="4"/>
  <c r="BW33" i="4"/>
  <c r="CB19" i="4"/>
  <c r="BW30" i="4"/>
  <c r="BW29" i="4"/>
  <c r="BW28" i="4"/>
  <c r="BW27" i="4"/>
  <c r="BW26" i="4"/>
  <c r="BW25" i="4"/>
  <c r="BW24" i="4"/>
  <c r="BW23" i="4"/>
  <c r="BW22" i="4"/>
  <c r="BW21" i="4"/>
  <c r="CM19" i="4"/>
  <c r="CL19" i="4"/>
  <c r="CK19" i="4"/>
  <c r="CJ19" i="4"/>
  <c r="CI19" i="4"/>
  <c r="CH19" i="4"/>
  <c r="CG19" i="4"/>
  <c r="CF19" i="4"/>
  <c r="CE19" i="4"/>
  <c r="CD19" i="4"/>
  <c r="CC19" i="4"/>
  <c r="BZ19" i="4"/>
  <c r="BY19" i="4"/>
  <c r="BW18" i="4"/>
  <c r="BW17" i="4" s="1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AO7" i="4"/>
  <c r="AP7" i="4"/>
  <c r="AQ7" i="4"/>
  <c r="AR7" i="4"/>
  <c r="AS7" i="4"/>
  <c r="AT7" i="4"/>
  <c r="AU7" i="4"/>
  <c r="AV7" i="4"/>
  <c r="AX7" i="4"/>
  <c r="AY7" i="4"/>
  <c r="BB7" i="4"/>
  <c r="BC7" i="4"/>
  <c r="BD7" i="4"/>
  <c r="BG7" i="4"/>
  <c r="BH7" i="4"/>
  <c r="BI7" i="4"/>
  <c r="BJ7" i="4"/>
  <c r="BK7" i="4"/>
  <c r="BL7" i="4"/>
  <c r="BM7" i="4"/>
  <c r="BN7" i="4"/>
  <c r="BP7" i="4"/>
  <c r="BQ7" i="4"/>
  <c r="BT7" i="4"/>
  <c r="BU7" i="4"/>
  <c r="BV7" i="4"/>
  <c r="AN8" i="4"/>
  <c r="BF8" i="4"/>
  <c r="BE8" i="4" s="1"/>
  <c r="AN9" i="4"/>
  <c r="AM9" i="4" s="1"/>
  <c r="BF9" i="4"/>
  <c r="BE9" i="4" s="1"/>
  <c r="AZ11" i="4"/>
  <c r="AZ7" i="4" s="1"/>
  <c r="BA11" i="4"/>
  <c r="BA7" i="4" s="1"/>
  <c r="BR11" i="4"/>
  <c r="BR7" i="4" s="1"/>
  <c r="BS11" i="4"/>
  <c r="BS7" i="4" s="1"/>
  <c r="AM12" i="4"/>
  <c r="BE12" i="4"/>
  <c r="AM13" i="4"/>
  <c r="BE13" i="4"/>
  <c r="AM14" i="4"/>
  <c r="BE14" i="4"/>
  <c r="AN17" i="4"/>
  <c r="AP17" i="4"/>
  <c r="AQ17" i="4"/>
  <c r="AR17" i="4"/>
  <c r="AS17" i="4"/>
  <c r="AT17" i="4"/>
  <c r="AU17" i="4"/>
  <c r="AV17" i="4"/>
  <c r="AX17" i="4"/>
  <c r="AY17" i="4"/>
  <c r="AZ17" i="4"/>
  <c r="BA17" i="4"/>
  <c r="BB17" i="4"/>
  <c r="BC17" i="4"/>
  <c r="BD17" i="4"/>
  <c r="BF17" i="4"/>
  <c r="BH17" i="4"/>
  <c r="BI17" i="4"/>
  <c r="BJ17" i="4"/>
  <c r="BK17" i="4"/>
  <c r="BL17" i="4"/>
  <c r="BM17" i="4"/>
  <c r="BN17" i="4"/>
  <c r="BP17" i="4"/>
  <c r="BQ17" i="4"/>
  <c r="BR17" i="4"/>
  <c r="BS17" i="4"/>
  <c r="BT17" i="4"/>
  <c r="BU17" i="4"/>
  <c r="BV17" i="4"/>
  <c r="AO18" i="4"/>
  <c r="AO17" i="4" s="1"/>
  <c r="BG18" i="4"/>
  <c r="BG17" i="4" s="1"/>
  <c r="AO19" i="4"/>
  <c r="AP19" i="4"/>
  <c r="AS19" i="4"/>
  <c r="AT19" i="4"/>
  <c r="AU19" i="4"/>
  <c r="AV19" i="4"/>
  <c r="AX19" i="4"/>
  <c r="AY19" i="4"/>
  <c r="AZ19" i="4"/>
  <c r="BA19" i="4"/>
  <c r="BB19" i="4"/>
  <c r="BC19" i="4"/>
  <c r="BD19" i="4"/>
  <c r="BG19" i="4"/>
  <c r="BH19" i="4"/>
  <c r="BK19" i="4"/>
  <c r="BL19" i="4"/>
  <c r="BM19" i="4"/>
  <c r="BN19" i="4"/>
  <c r="BP19" i="4"/>
  <c r="BQ19" i="4"/>
  <c r="BR19" i="4"/>
  <c r="BS19" i="4"/>
  <c r="BT19" i="4"/>
  <c r="BU19" i="4"/>
  <c r="BV19" i="4"/>
  <c r="AQ20" i="4"/>
  <c r="AM20" i="4" s="1"/>
  <c r="BI20" i="4"/>
  <c r="BE20" i="4" s="1"/>
  <c r="AQ21" i="4"/>
  <c r="AM21" i="4" s="1"/>
  <c r="BI21" i="4"/>
  <c r="BE21" i="4" s="1"/>
  <c r="AQ22" i="4"/>
  <c r="AM22" i="4" s="1"/>
  <c r="BI22" i="4"/>
  <c r="BE22" i="4" s="1"/>
  <c r="AN23" i="4"/>
  <c r="AM23" i="4" s="1"/>
  <c r="BF23" i="4"/>
  <c r="AN24" i="4"/>
  <c r="AM24" i="4" s="1"/>
  <c r="BF24" i="4"/>
  <c r="BE24" i="4" s="1"/>
  <c r="AN25" i="4"/>
  <c r="AM25" i="4" s="1"/>
  <c r="BF25" i="4"/>
  <c r="BE25" i="4" s="1"/>
  <c r="AN26" i="4"/>
  <c r="AM26" i="4" s="1"/>
  <c r="BF26" i="4"/>
  <c r="BE26" i="4" s="1"/>
  <c r="AN27" i="4"/>
  <c r="AM27" i="4" s="1"/>
  <c r="BF27" i="4"/>
  <c r="BE27" i="4" s="1"/>
  <c r="AN28" i="4"/>
  <c r="AM28" i="4" s="1"/>
  <c r="BF28" i="4"/>
  <c r="BE28" i="4" s="1"/>
  <c r="AN29" i="4"/>
  <c r="AM29" i="4" s="1"/>
  <c r="BF29" i="4"/>
  <c r="BE29" i="4" s="1"/>
  <c r="AR30" i="4"/>
  <c r="AM30" i="4" s="1"/>
  <c r="BJ30" i="4"/>
  <c r="AR32" i="4"/>
  <c r="AM32" i="4" s="1"/>
  <c r="BJ32" i="4"/>
  <c r="BE32" i="4" s="1"/>
  <c r="AM33" i="4"/>
  <c r="BE33" i="4"/>
  <c r="AO34" i="4"/>
  <c r="AP34" i="4"/>
  <c r="AQ34" i="4"/>
  <c r="AR34" i="4"/>
  <c r="AS34" i="4"/>
  <c r="AV34" i="4"/>
  <c r="AY34" i="4"/>
  <c r="BA34" i="4"/>
  <c r="BB34" i="4"/>
  <c r="BC34" i="4"/>
  <c r="BG34" i="4"/>
  <c r="BH34" i="4"/>
  <c r="BI34" i="4"/>
  <c r="BJ34" i="4"/>
  <c r="BK34" i="4"/>
  <c r="BN34" i="4"/>
  <c r="BQ34" i="4"/>
  <c r="BS34" i="4"/>
  <c r="BT34" i="4"/>
  <c r="BU34" i="4"/>
  <c r="AM35" i="4"/>
  <c r="BE35" i="4"/>
  <c r="AN36" i="4"/>
  <c r="AM36" i="4" s="1"/>
  <c r="BF36" i="4"/>
  <c r="BD37" i="4"/>
  <c r="BD34" i="4" s="1"/>
  <c r="BV37" i="4"/>
  <c r="BV34" i="4" s="1"/>
  <c r="AM38" i="4"/>
  <c r="BE38" i="4"/>
  <c r="AN39" i="4"/>
  <c r="AM39" i="4" s="1"/>
  <c r="BF39" i="4"/>
  <c r="BE39" i="4" s="1"/>
  <c r="AZ34" i="4"/>
  <c r="BR34" i="4"/>
  <c r="BP34" i="4"/>
  <c r="AU40" i="4"/>
  <c r="AU34" i="4" s="1"/>
  <c r="BM40" i="4"/>
  <c r="BM34" i="4" s="1"/>
  <c r="AT41" i="4"/>
  <c r="AT34" i="4" s="1"/>
  <c r="BL41" i="4"/>
  <c r="BL34" i="4" s="1"/>
  <c r="AP42" i="4"/>
  <c r="AQ42" i="4"/>
  <c r="AR42" i="4"/>
  <c r="AS42" i="4"/>
  <c r="AT42" i="4"/>
  <c r="AU42" i="4"/>
  <c r="AV42" i="4"/>
  <c r="AX42" i="4"/>
  <c r="AY42" i="4"/>
  <c r="AZ42" i="4"/>
  <c r="BA42" i="4"/>
  <c r="BB42" i="4"/>
  <c r="BC42" i="4"/>
  <c r="BD42" i="4"/>
  <c r="BH42" i="4"/>
  <c r="BI42" i="4"/>
  <c r="BJ42" i="4"/>
  <c r="BK42" i="4"/>
  <c r="BL42" i="4"/>
  <c r="BM42" i="4"/>
  <c r="BN42" i="4"/>
  <c r="BP42" i="4"/>
  <c r="BQ42" i="4"/>
  <c r="BR42" i="4"/>
  <c r="BS42" i="4"/>
  <c r="BT42" i="4"/>
  <c r="BU42" i="4"/>
  <c r="BV42" i="4"/>
  <c r="AN43" i="4"/>
  <c r="AM43" i="4" s="1"/>
  <c r="BF43" i="4"/>
  <c r="BE43" i="4" s="1"/>
  <c r="AO44" i="4"/>
  <c r="AO42" i="4" s="1"/>
  <c r="BG44" i="4"/>
  <c r="BG42" i="4" s="1"/>
  <c r="CH6" i="4" l="1"/>
  <c r="DA6" i="4"/>
  <c r="DB6" i="4"/>
  <c r="CY6" i="4"/>
  <c r="CT6" i="4"/>
  <c r="DC6" i="4"/>
  <c r="BZ6" i="4"/>
  <c r="BW12" i="4"/>
  <c r="BW11" i="4" s="1"/>
  <c r="BX11" i="4"/>
  <c r="CL6" i="4"/>
  <c r="CQ6" i="4"/>
  <c r="CO42" i="4"/>
  <c r="CR6" i="4"/>
  <c r="CS6" i="4"/>
  <c r="CJ6" i="4"/>
  <c r="CD6" i="4"/>
  <c r="CW6" i="4"/>
  <c r="CC6" i="4"/>
  <c r="CG6" i="4"/>
  <c r="CK6" i="4"/>
  <c r="DD6" i="4"/>
  <c r="CF6" i="4"/>
  <c r="CM6" i="4"/>
  <c r="BW32" i="4"/>
  <c r="CX6" i="4"/>
  <c r="CA19" i="4"/>
  <c r="CA6" i="4" s="1"/>
  <c r="CP17" i="4"/>
  <c r="BY17" i="4"/>
  <c r="BY6" i="4" s="1"/>
  <c r="BX19" i="4"/>
  <c r="CN7" i="4"/>
  <c r="BX42" i="4"/>
  <c r="CO7" i="4"/>
  <c r="CN19" i="4"/>
  <c r="CN34" i="4"/>
  <c r="CN42" i="4"/>
  <c r="CB6" i="4"/>
  <c r="CU6" i="4"/>
  <c r="CP42" i="4"/>
  <c r="BW20" i="4"/>
  <c r="CV6" i="4"/>
  <c r="CZ6" i="4"/>
  <c r="BW34" i="4"/>
  <c r="BW42" i="4"/>
  <c r="BW7" i="4"/>
  <c r="BE40" i="4"/>
  <c r="CE34" i="4"/>
  <c r="CE6" i="4" s="1"/>
  <c r="CI34" i="4"/>
  <c r="CI6" i="4" s="1"/>
  <c r="AN42" i="4"/>
  <c r="BX7" i="4"/>
  <c r="BX34" i="4"/>
  <c r="BU6" i="4"/>
  <c r="BQ6" i="4"/>
  <c r="AM18" i="4"/>
  <c r="AM17" i="4" s="1"/>
  <c r="BH6" i="4"/>
  <c r="AV6" i="4"/>
  <c r="AM44" i="4"/>
  <c r="AM42" i="4" s="1"/>
  <c r="AM37" i="4"/>
  <c r="BC6" i="4"/>
  <c r="AY6" i="4"/>
  <c r="BS6" i="4"/>
  <c r="BB6" i="4"/>
  <c r="BK6" i="4"/>
  <c r="AP6" i="4"/>
  <c r="BV6" i="4"/>
  <c r="BA6" i="4"/>
  <c r="BT6" i="4"/>
  <c r="BN6" i="4"/>
  <c r="AS6" i="4"/>
  <c r="BE41" i="4"/>
  <c r="AO6" i="4"/>
  <c r="BJ19" i="4"/>
  <c r="BJ6" i="4" s="1"/>
  <c r="BF34" i="4"/>
  <c r="AN7" i="4"/>
  <c r="BM6" i="4"/>
  <c r="AM11" i="4"/>
  <c r="BL6" i="4"/>
  <c r="AM41" i="4"/>
  <c r="AM40" i="4"/>
  <c r="BE36" i="4"/>
  <c r="BE18" i="4"/>
  <c r="BE17" i="4" s="1"/>
  <c r="BF42" i="4"/>
  <c r="AN34" i="4"/>
  <c r="BF19" i="4"/>
  <c r="BE11" i="4"/>
  <c r="BE7" i="4"/>
  <c r="AX34" i="4"/>
  <c r="AX6" i="4" s="1"/>
  <c r="BE44" i="4"/>
  <c r="BE42" i="4" s="1"/>
  <c r="BE37" i="4"/>
  <c r="BG6" i="4"/>
  <c r="AT6" i="4"/>
  <c r="AM19" i="4"/>
  <c r="BP6" i="4"/>
  <c r="BI19" i="4"/>
  <c r="BI6" i="4" s="1"/>
  <c r="AR19" i="4"/>
  <c r="AR6" i="4" s="1"/>
  <c r="AN19" i="4"/>
  <c r="BD6" i="4"/>
  <c r="AZ6" i="4"/>
  <c r="AU6" i="4"/>
  <c r="BE30" i="4"/>
  <c r="BE23" i="4"/>
  <c r="AQ19" i="4"/>
  <c r="AQ6" i="4" s="1"/>
  <c r="AM8" i="4"/>
  <c r="AM7" i="4" s="1"/>
  <c r="BF7" i="4"/>
  <c r="BR6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X34" i="4"/>
  <c r="Y34" i="4"/>
  <c r="Z34" i="4"/>
  <c r="AA34" i="4"/>
  <c r="AB34" i="4"/>
  <c r="AE34" i="4"/>
  <c r="AG34" i="4"/>
  <c r="AI34" i="4"/>
  <c r="AJ34" i="4"/>
  <c r="AK34" i="4"/>
  <c r="V38" i="4"/>
  <c r="X19" i="4"/>
  <c r="Y19" i="4"/>
  <c r="AB19" i="4"/>
  <c r="AC19" i="4"/>
  <c r="AD19" i="4"/>
  <c r="AF19" i="4"/>
  <c r="AG19" i="4"/>
  <c r="AH19" i="4"/>
  <c r="AI19" i="4"/>
  <c r="AJ19" i="4"/>
  <c r="AK19" i="4"/>
  <c r="W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W8" i="4"/>
  <c r="AE33" i="4"/>
  <c r="AE19" i="4" s="1"/>
  <c r="V14" i="4"/>
  <c r="BW19" i="4" l="1"/>
  <c r="BW6" i="4" s="1"/>
  <c r="BX6" i="4"/>
  <c r="CO6" i="4"/>
  <c r="CN6" i="4"/>
  <c r="CP6" i="4"/>
  <c r="BE19" i="4"/>
  <c r="BE34" i="4"/>
  <c r="AM34" i="4"/>
  <c r="AM6" i="4" s="1"/>
  <c r="BF6" i="4"/>
  <c r="AN6" i="4"/>
  <c r="X18" i="4"/>
  <c r="X17" i="4" s="1"/>
  <c r="W13" i="4"/>
  <c r="V13" i="4" s="1"/>
  <c r="W9" i="4"/>
  <c r="V9" i="4" s="1"/>
  <c r="W10" i="4"/>
  <c r="V10" i="4" s="1"/>
  <c r="F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F19" i="4"/>
  <c r="G19" i="4"/>
  <c r="H19" i="4"/>
  <c r="K19" i="4"/>
  <c r="L19" i="4"/>
  <c r="M19" i="4"/>
  <c r="N19" i="4"/>
  <c r="O19" i="4"/>
  <c r="P19" i="4"/>
  <c r="Q19" i="4"/>
  <c r="S19" i="4"/>
  <c r="T19" i="4"/>
  <c r="U19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F11" i="4"/>
  <c r="G11" i="4"/>
  <c r="H11" i="4"/>
  <c r="I11" i="4"/>
  <c r="J11" i="4"/>
  <c r="K11" i="4"/>
  <c r="L11" i="4"/>
  <c r="M11" i="4"/>
  <c r="N11" i="4"/>
  <c r="O11" i="4"/>
  <c r="P11" i="4"/>
  <c r="R11" i="4"/>
  <c r="S11" i="4"/>
  <c r="T11" i="4"/>
  <c r="U11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E35" i="4"/>
  <c r="D18" i="4"/>
  <c r="D31" i="4"/>
  <c r="D35" i="4" l="1"/>
  <c r="BE6" i="4"/>
  <c r="P6" i="4"/>
  <c r="H6" i="4"/>
  <c r="S6" i="4"/>
  <c r="O6" i="4"/>
  <c r="K6" i="4"/>
  <c r="N6" i="4"/>
  <c r="F6" i="4"/>
  <c r="W7" i="4"/>
  <c r="V18" i="4"/>
  <c r="E43" i="4" l="1"/>
  <c r="E42" i="4" s="1"/>
  <c r="G44" i="4"/>
  <c r="G42" i="4" s="1"/>
  <c r="G6" i="4" s="1"/>
  <c r="L41" i="4"/>
  <c r="L34" i="4" s="1"/>
  <c r="M40" i="4"/>
  <c r="M34" i="4" s="1"/>
  <c r="E39" i="4"/>
  <c r="D39" i="4" s="1"/>
  <c r="T38" i="4"/>
  <c r="T34" i="4" s="1"/>
  <c r="U37" i="4"/>
  <c r="U34" i="4" s="1"/>
  <c r="E36" i="4"/>
  <c r="R33" i="4"/>
  <c r="J32" i="4"/>
  <c r="D32" i="4" s="1"/>
  <c r="J30" i="4"/>
  <c r="E24" i="4"/>
  <c r="D24" i="4" s="1"/>
  <c r="E25" i="4"/>
  <c r="D25" i="4" s="1"/>
  <c r="E26" i="4"/>
  <c r="D26" i="4" s="1"/>
  <c r="E27" i="4"/>
  <c r="D27" i="4" s="1"/>
  <c r="E28" i="4"/>
  <c r="D28" i="4" s="1"/>
  <c r="E29" i="4"/>
  <c r="D29" i="4" s="1"/>
  <c r="E23" i="4"/>
  <c r="I22" i="4"/>
  <c r="D22" i="4" s="1"/>
  <c r="I21" i="4"/>
  <c r="D21" i="4" s="1"/>
  <c r="I20" i="4"/>
  <c r="E13" i="4"/>
  <c r="D13" i="4" s="1"/>
  <c r="E14" i="4"/>
  <c r="D14" i="4" s="1"/>
  <c r="E12" i="4"/>
  <c r="E8" i="4"/>
  <c r="E9" i="4"/>
  <c r="D9" i="4" s="1"/>
  <c r="E10" i="4"/>
  <c r="D10" i="4" s="1"/>
  <c r="I11" i="5"/>
  <c r="J11" i="5"/>
  <c r="K11" i="5"/>
  <c r="L40" i="5"/>
  <c r="G12" i="5"/>
  <c r="H22" i="5"/>
  <c r="I22" i="5"/>
  <c r="J22" i="5"/>
  <c r="K22" i="5"/>
  <c r="J24" i="5"/>
  <c r="K24" i="5"/>
  <c r="H26" i="5"/>
  <c r="L26" i="5" s="1"/>
  <c r="E39" i="5"/>
  <c r="F39" i="5"/>
  <c r="G39" i="5"/>
  <c r="K39" i="5"/>
  <c r="H42" i="5"/>
  <c r="H45" i="5"/>
  <c r="L45" i="5" s="1"/>
  <c r="H46" i="5"/>
  <c r="E47" i="5"/>
  <c r="F47" i="5"/>
  <c r="G47" i="5"/>
  <c r="I47" i="5"/>
  <c r="J47" i="5"/>
  <c r="K47" i="5"/>
  <c r="AL37" i="4" l="1"/>
  <c r="V37" i="4" s="1"/>
  <c r="L42" i="5"/>
  <c r="AC41" i="4"/>
  <c r="L46" i="5"/>
  <c r="Z21" i="4"/>
  <c r="H8" i="5"/>
  <c r="AD40" i="4"/>
  <c r="H9" i="5"/>
  <c r="E34" i="4"/>
  <c r="M45" i="5"/>
  <c r="N45" i="5"/>
  <c r="N26" i="5"/>
  <c r="N24" i="5" s="1"/>
  <c r="M26" i="5"/>
  <c r="M24" i="5" s="1"/>
  <c r="N42" i="5"/>
  <c r="M42" i="5"/>
  <c r="N46" i="5"/>
  <c r="M46" i="5"/>
  <c r="I7" i="5"/>
  <c r="I10" i="5" s="1"/>
  <c r="D23" i="4"/>
  <c r="E19" i="4"/>
  <c r="D38" i="4"/>
  <c r="T6" i="4"/>
  <c r="E7" i="4"/>
  <c r="D8" i="4"/>
  <c r="I19" i="4"/>
  <c r="I6" i="4" s="1"/>
  <c r="D20" i="4"/>
  <c r="R19" i="4"/>
  <c r="R6" i="4" s="1"/>
  <c r="D33" i="4"/>
  <c r="Q6" i="4"/>
  <c r="E11" i="4"/>
  <c r="D12" i="4"/>
  <c r="D11" i="4" s="1"/>
  <c r="D36" i="4"/>
  <c r="L6" i="4"/>
  <c r="D41" i="4"/>
  <c r="D30" i="4"/>
  <c r="J19" i="4"/>
  <c r="J6" i="4" s="1"/>
  <c r="U6" i="4"/>
  <c r="D37" i="4"/>
  <c r="M6" i="4"/>
  <c r="D40" i="4"/>
  <c r="H12" i="5"/>
  <c r="H47" i="5"/>
  <c r="H39" i="5"/>
  <c r="H24" i="5"/>
  <c r="AL34" i="4" l="1"/>
  <c r="N9" i="5"/>
  <c r="L9" i="5"/>
  <c r="M8" i="5"/>
  <c r="N8" i="5"/>
  <c r="L8" i="5"/>
  <c r="M9" i="5"/>
  <c r="M39" i="5"/>
  <c r="D34" i="4"/>
  <c r="N39" i="5"/>
  <c r="E6" i="4"/>
  <c r="F16" i="5" l="1"/>
  <c r="F12" i="5"/>
  <c r="F11" i="5"/>
  <c r="F8" i="5"/>
  <c r="F7" i="5" l="1"/>
  <c r="F10" i="5" s="1"/>
  <c r="L23" i="5"/>
  <c r="K12" i="5"/>
  <c r="J12" i="5"/>
  <c r="I12" i="5"/>
  <c r="J7" i="5" l="1"/>
  <c r="L15" i="5"/>
  <c r="K7" i="5"/>
  <c r="K10" i="5" s="1"/>
  <c r="J10" i="5" l="1"/>
  <c r="D13" i="10" l="1"/>
  <c r="M13" i="10" s="1"/>
  <c r="E13" i="10"/>
  <c r="N13" i="10" s="1"/>
  <c r="F13" i="10"/>
  <c r="BA9" i="9"/>
  <c r="AZ9" i="9" s="1"/>
  <c r="AO9" i="9"/>
  <c r="AN9" i="9" s="1"/>
  <c r="AC9" i="9"/>
  <c r="P9" i="9"/>
  <c r="D9" i="9"/>
  <c r="K8" i="3"/>
  <c r="J8" i="3"/>
  <c r="I8" i="3"/>
  <c r="G8" i="3"/>
  <c r="H8" i="3"/>
  <c r="O13" i="10" l="1"/>
  <c r="AB9" i="9"/>
  <c r="AO43" i="9"/>
  <c r="AN43" i="9" s="1"/>
  <c r="AO42" i="9"/>
  <c r="AO8" i="9"/>
  <c r="AN42" i="9" l="1"/>
  <c r="AO41" i="9"/>
  <c r="L22" i="5"/>
  <c r="BA17" i="9" l="1"/>
  <c r="AO17" i="9"/>
  <c r="AO16" i="9" s="1"/>
  <c r="AC17" i="9"/>
  <c r="F26" i="10" l="1"/>
  <c r="F27" i="10"/>
  <c r="F28" i="10"/>
  <c r="F29" i="10"/>
  <c r="F30" i="10"/>
  <c r="F31" i="10"/>
  <c r="F32" i="10"/>
  <c r="F33" i="10"/>
  <c r="F34" i="10"/>
  <c r="F35" i="10"/>
  <c r="E26" i="10"/>
  <c r="E27" i="10"/>
  <c r="E28" i="10"/>
  <c r="E29" i="10"/>
  <c r="E30" i="10"/>
  <c r="E31" i="10"/>
  <c r="E32" i="10"/>
  <c r="E33" i="10"/>
  <c r="E34" i="10"/>
  <c r="E35" i="10"/>
  <c r="D26" i="10"/>
  <c r="D27" i="10"/>
  <c r="D28" i="10"/>
  <c r="D29" i="10"/>
  <c r="D30" i="10"/>
  <c r="D31" i="10"/>
  <c r="D32" i="10"/>
  <c r="D33" i="10"/>
  <c r="G44" i="10"/>
  <c r="H44" i="10"/>
  <c r="I44" i="10"/>
  <c r="J44" i="10"/>
  <c r="K44" i="10"/>
  <c r="L44" i="10"/>
  <c r="BB6" i="9"/>
  <c r="BC6" i="9"/>
  <c r="BD6" i="9"/>
  <c r="BE6" i="9"/>
  <c r="BF6" i="9"/>
  <c r="BG6" i="9"/>
  <c r="BH6" i="9"/>
  <c r="BI6" i="9"/>
  <c r="BJ6" i="9"/>
  <c r="BK6" i="9"/>
  <c r="BA7" i="9"/>
  <c r="BA8" i="9"/>
  <c r="AZ8" i="9" s="1"/>
  <c r="BB10" i="9"/>
  <c r="BC10" i="9"/>
  <c r="BD10" i="9"/>
  <c r="BE10" i="9"/>
  <c r="BF10" i="9"/>
  <c r="BG10" i="9"/>
  <c r="BH10" i="9"/>
  <c r="BI10" i="9"/>
  <c r="BJ10" i="9"/>
  <c r="BK10" i="9"/>
  <c r="BA11" i="9"/>
  <c r="AZ11" i="9" s="1"/>
  <c r="BA12" i="9"/>
  <c r="AZ12" i="9" s="1"/>
  <c r="BA14" i="9"/>
  <c r="AZ14" i="9" s="1"/>
  <c r="BA16" i="9"/>
  <c r="BB16" i="9"/>
  <c r="BC16" i="9"/>
  <c r="BD16" i="9"/>
  <c r="BE16" i="9"/>
  <c r="BF16" i="9"/>
  <c r="BG16" i="9"/>
  <c r="BH16" i="9"/>
  <c r="BI16" i="9"/>
  <c r="BJ16" i="9"/>
  <c r="BK16" i="9"/>
  <c r="AZ17" i="9"/>
  <c r="AZ16" i="9" s="1"/>
  <c r="BB18" i="9"/>
  <c r="BD18" i="9"/>
  <c r="BF18" i="9"/>
  <c r="BI18" i="9"/>
  <c r="BH19" i="9"/>
  <c r="BE20" i="9"/>
  <c r="BE21" i="9"/>
  <c r="AZ21" i="9" s="1"/>
  <c r="BE22" i="9"/>
  <c r="AZ22" i="9" s="1"/>
  <c r="BK23" i="9"/>
  <c r="AZ23" i="9" s="1"/>
  <c r="BG24" i="9"/>
  <c r="AZ24" i="9" s="1"/>
  <c r="BC25" i="9"/>
  <c r="AZ25" i="9" s="1"/>
  <c r="BJ26" i="9"/>
  <c r="BJ18" i="9" s="1"/>
  <c r="BK27" i="9"/>
  <c r="AZ27" i="9" s="1"/>
  <c r="BH28" i="9"/>
  <c r="AZ28" i="9" s="1"/>
  <c r="BA29" i="9"/>
  <c r="AZ29" i="9" s="1"/>
  <c r="BH31" i="9"/>
  <c r="AZ31" i="9" s="1"/>
  <c r="BH32" i="9"/>
  <c r="AZ32" i="9" s="1"/>
  <c r="BA34" i="9"/>
  <c r="BA36" i="9"/>
  <c r="AZ36" i="9" s="1"/>
  <c r="BA37" i="9"/>
  <c r="AZ37" i="9" s="1"/>
  <c r="BA38" i="9"/>
  <c r="AZ38" i="9" s="1"/>
  <c r="BB41" i="9"/>
  <c r="BC41" i="9"/>
  <c r="BD41" i="9"/>
  <c r="BE41" i="9"/>
  <c r="BF41" i="9"/>
  <c r="BG41" i="9"/>
  <c r="BH41" i="9"/>
  <c r="BI41" i="9"/>
  <c r="BJ41" i="9"/>
  <c r="BK41" i="9"/>
  <c r="BA43" i="9"/>
  <c r="BA41" i="9" s="1"/>
  <c r="BA33" i="9" l="1"/>
  <c r="AZ7" i="9"/>
  <c r="AZ6" i="9" s="1"/>
  <c r="BA6" i="9"/>
  <c r="BC18" i="9"/>
  <c r="BC5" i="9" s="1"/>
  <c r="BH18" i="9"/>
  <c r="BH5" i="9" s="1"/>
  <c r="BK18" i="9"/>
  <c r="BK5" i="9" s="1"/>
  <c r="BB5" i="9"/>
  <c r="AZ10" i="9"/>
  <c r="BI5" i="9"/>
  <c r="BE18" i="9"/>
  <c r="BE5" i="9" s="1"/>
  <c r="BD5" i="9"/>
  <c r="BF5" i="9"/>
  <c r="BJ5" i="9"/>
  <c r="BG18" i="9"/>
  <c r="BG5" i="9" s="1"/>
  <c r="AZ43" i="9"/>
  <c r="AZ41" i="9" s="1"/>
  <c r="AZ34" i="9"/>
  <c r="AZ33" i="9" s="1"/>
  <c r="AZ26" i="9"/>
  <c r="AZ20" i="9"/>
  <c r="BA10" i="9"/>
  <c r="BA18" i="9"/>
  <c r="AZ19" i="9"/>
  <c r="BA5" i="9" l="1"/>
  <c r="AZ18" i="9"/>
  <c r="AZ5" i="9" s="1"/>
  <c r="AO38" i="9" l="1"/>
  <c r="AO37" i="9"/>
  <c r="AO36" i="9"/>
  <c r="AO34" i="9"/>
  <c r="AO33" i="9" l="1"/>
  <c r="AV32" i="9"/>
  <c r="AV31" i="9"/>
  <c r="AO29" i="9"/>
  <c r="AO18" i="9" s="1"/>
  <c r="AV28" i="9"/>
  <c r="AY27" i="9"/>
  <c r="AX26" i="9"/>
  <c r="AX18" i="9" s="1"/>
  <c r="AX5" i="9" s="1"/>
  <c r="AQ25" i="9"/>
  <c r="AQ18" i="9" s="1"/>
  <c r="AQ5" i="9" s="1"/>
  <c r="AY23" i="9"/>
  <c r="AU24" i="9"/>
  <c r="AU18" i="9" s="1"/>
  <c r="AU5" i="9" s="1"/>
  <c r="AS21" i="9"/>
  <c r="AS22" i="9"/>
  <c r="AS20" i="9"/>
  <c r="AV19" i="9"/>
  <c r="AO12" i="9"/>
  <c r="AO14" i="9"/>
  <c r="AO11" i="9"/>
  <c r="AO7" i="9"/>
  <c r="AO6" i="9" s="1"/>
  <c r="AB42" i="9"/>
  <c r="AV18" i="9" l="1"/>
  <c r="AV5" i="9" s="1"/>
  <c r="AO10" i="9"/>
  <c r="AO5" i="9" s="1"/>
  <c r="AS18" i="9"/>
  <c r="AS5" i="9" s="1"/>
  <c r="AY18" i="9"/>
  <c r="AY5" i="9" s="1"/>
  <c r="P35" i="9"/>
  <c r="J30" i="3"/>
  <c r="K30" i="3"/>
  <c r="K10" i="3"/>
  <c r="J10" i="3"/>
  <c r="K7" i="3"/>
  <c r="J7" i="3"/>
  <c r="K6" i="3" l="1"/>
  <c r="J6" i="3"/>
  <c r="D35" i="10" l="1"/>
  <c r="D34" i="10"/>
  <c r="O25" i="10" l="1"/>
  <c r="N25" i="10"/>
  <c r="M25" i="10"/>
  <c r="G36" i="10"/>
  <c r="H36" i="10"/>
  <c r="I36" i="10"/>
  <c r="G14" i="10"/>
  <c r="H14" i="10"/>
  <c r="I14" i="10"/>
  <c r="O35" i="10"/>
  <c r="N35" i="10"/>
  <c r="O34" i="10"/>
  <c r="N34" i="10"/>
  <c r="O33" i="10"/>
  <c r="N33" i="10"/>
  <c r="M33" i="10"/>
  <c r="G22" i="10"/>
  <c r="H22" i="10"/>
  <c r="I22" i="10"/>
  <c r="J22" i="10"/>
  <c r="K22" i="10"/>
  <c r="L22" i="10"/>
  <c r="E45" i="10"/>
  <c r="F45" i="10"/>
  <c r="E46" i="10"/>
  <c r="N46" i="10" s="1"/>
  <c r="F46" i="10"/>
  <c r="O46" i="10" s="1"/>
  <c r="D46" i="10"/>
  <c r="M46" i="10" s="1"/>
  <c r="D45" i="10"/>
  <c r="H9" i="10" l="1"/>
  <c r="D9" i="14" s="1"/>
  <c r="F44" i="10"/>
  <c r="E44" i="10"/>
  <c r="D44" i="10"/>
  <c r="D38" i="10"/>
  <c r="M38" i="10" s="1"/>
  <c r="E38" i="10"/>
  <c r="N38" i="10" s="1"/>
  <c r="F38" i="10"/>
  <c r="O38" i="10" s="1"/>
  <c r="D39" i="10"/>
  <c r="M39" i="10" s="1"/>
  <c r="E39" i="10"/>
  <c r="N39" i="10" s="1"/>
  <c r="F39" i="10"/>
  <c r="O39" i="10" s="1"/>
  <c r="D40" i="10"/>
  <c r="M40" i="10" s="1"/>
  <c r="E40" i="10"/>
  <c r="N40" i="10" s="1"/>
  <c r="F40" i="10"/>
  <c r="O40" i="10" s="1"/>
  <c r="D41" i="10"/>
  <c r="E41" i="10"/>
  <c r="F41" i="10"/>
  <c r="D42" i="10"/>
  <c r="M42" i="10" s="1"/>
  <c r="E42" i="10"/>
  <c r="N42" i="10" s="1"/>
  <c r="F42" i="10"/>
  <c r="O42" i="10" s="1"/>
  <c r="D43" i="10"/>
  <c r="M43" i="10" s="1"/>
  <c r="E43" i="10"/>
  <c r="N43" i="10" s="1"/>
  <c r="F43" i="10"/>
  <c r="O43" i="10" s="1"/>
  <c r="E37" i="10"/>
  <c r="N37" i="10" s="1"/>
  <c r="F37" i="10"/>
  <c r="O37" i="10" s="1"/>
  <c r="D37" i="10"/>
  <c r="M37" i="10" s="1"/>
  <c r="M24" i="10"/>
  <c r="N24" i="10"/>
  <c r="O24" i="10"/>
  <c r="M26" i="10"/>
  <c r="N26" i="10"/>
  <c r="O26" i="10"/>
  <c r="M27" i="10"/>
  <c r="N27" i="10"/>
  <c r="O27" i="10"/>
  <c r="M28" i="10"/>
  <c r="M29" i="10"/>
  <c r="N29" i="10"/>
  <c r="O29" i="10"/>
  <c r="M30" i="10"/>
  <c r="N30" i="10"/>
  <c r="O30" i="10"/>
  <c r="M31" i="10"/>
  <c r="N31" i="10"/>
  <c r="O31" i="10"/>
  <c r="M32" i="10"/>
  <c r="N32" i="10"/>
  <c r="O32" i="10"/>
  <c r="M34" i="10"/>
  <c r="M35" i="10"/>
  <c r="E23" i="10"/>
  <c r="N23" i="10" s="1"/>
  <c r="F23" i="10"/>
  <c r="O23" i="10" s="1"/>
  <c r="D23" i="10"/>
  <c r="E21" i="10"/>
  <c r="F21" i="10"/>
  <c r="D21" i="10"/>
  <c r="N15" i="10"/>
  <c r="F15" i="10"/>
  <c r="F16" i="10"/>
  <c r="F17" i="10"/>
  <c r="O17" i="10" s="1"/>
  <c r="D16" i="10"/>
  <c r="D17" i="10"/>
  <c r="M17" i="10" s="1"/>
  <c r="D15" i="10"/>
  <c r="D12" i="10"/>
  <c r="M12" i="10" s="1"/>
  <c r="E12" i="10"/>
  <c r="N12" i="10" s="1"/>
  <c r="F12" i="10"/>
  <c r="O12" i="10" s="1"/>
  <c r="E11" i="10"/>
  <c r="F11" i="10"/>
  <c r="D11" i="10"/>
  <c r="G10" i="10"/>
  <c r="G9" i="10" s="1"/>
  <c r="C9" i="14" s="1"/>
  <c r="H10" i="10"/>
  <c r="I10" i="10"/>
  <c r="I9" i="10" s="1"/>
  <c r="E9" i="14" s="1"/>
  <c r="J10" i="10"/>
  <c r="J9" i="10" s="1"/>
  <c r="K10" i="10"/>
  <c r="K9" i="10" s="1"/>
  <c r="L10" i="10"/>
  <c r="L9" i="10" s="1"/>
  <c r="O15" i="10" l="1"/>
  <c r="F14" i="10"/>
  <c r="M15" i="10"/>
  <c r="D14" i="10"/>
  <c r="O21" i="10"/>
  <c r="F20" i="10"/>
  <c r="N21" i="10"/>
  <c r="E20" i="10"/>
  <c r="M21" i="10"/>
  <c r="D20" i="10"/>
  <c r="M11" i="10"/>
  <c r="M10" i="10" s="1"/>
  <c r="D10" i="10"/>
  <c r="O11" i="10"/>
  <c r="O10" i="10" s="1"/>
  <c r="F10" i="10"/>
  <c r="N11" i="10"/>
  <c r="N10" i="10" s="1"/>
  <c r="E10" i="10"/>
  <c r="D22" i="10"/>
  <c r="O16" i="10"/>
  <c r="M16" i="10"/>
  <c r="N16" i="10"/>
  <c r="N14" i="10" s="1"/>
  <c r="M41" i="10"/>
  <c r="D36" i="10"/>
  <c r="O41" i="10"/>
  <c r="F36" i="10"/>
  <c r="E36" i="10"/>
  <c r="N41" i="10"/>
  <c r="F22" i="10"/>
  <c r="O28" i="10"/>
  <c r="O22" i="10" s="1"/>
  <c r="N28" i="10"/>
  <c r="N22" i="10" s="1"/>
  <c r="E22" i="10"/>
  <c r="M23" i="10"/>
  <c r="M22" i="10" s="1"/>
  <c r="O14" i="10" l="1"/>
  <c r="M14" i="10"/>
  <c r="F9" i="10"/>
  <c r="E8" i="14" s="1"/>
  <c r="E7" i="14" s="1"/>
  <c r="E9" i="10"/>
  <c r="D8" i="14" s="1"/>
  <c r="D7" i="14" s="1"/>
  <c r="M36" i="10"/>
  <c r="D9" i="10"/>
  <c r="I40" i="3"/>
  <c r="J40" i="3"/>
  <c r="K40" i="3"/>
  <c r="I41" i="3"/>
  <c r="J41" i="3"/>
  <c r="K41" i="3"/>
  <c r="G41" i="3"/>
  <c r="G40" i="3"/>
  <c r="G33" i="3"/>
  <c r="I33" i="3"/>
  <c r="J33" i="3"/>
  <c r="K33" i="3"/>
  <c r="G34" i="3"/>
  <c r="I34" i="3"/>
  <c r="J34" i="3"/>
  <c r="K34" i="3"/>
  <c r="G35" i="3"/>
  <c r="I35" i="3"/>
  <c r="J35" i="3"/>
  <c r="K35" i="3"/>
  <c r="G36" i="3"/>
  <c r="I36" i="3"/>
  <c r="J36" i="3"/>
  <c r="K36" i="3"/>
  <c r="G37" i="3"/>
  <c r="I37" i="3"/>
  <c r="J37" i="3"/>
  <c r="K37" i="3"/>
  <c r="G38" i="3"/>
  <c r="I38" i="3"/>
  <c r="J38" i="3"/>
  <c r="K38" i="3"/>
  <c r="I32" i="3"/>
  <c r="J32" i="3"/>
  <c r="K32" i="3"/>
  <c r="G32" i="3"/>
  <c r="G19" i="3"/>
  <c r="I19" i="3"/>
  <c r="J19" i="3"/>
  <c r="K19" i="3"/>
  <c r="G20" i="3"/>
  <c r="I20" i="3"/>
  <c r="J20" i="3"/>
  <c r="K20" i="3"/>
  <c r="G21" i="3"/>
  <c r="I21" i="3"/>
  <c r="J21" i="3"/>
  <c r="K21" i="3"/>
  <c r="G22" i="3"/>
  <c r="I22" i="3"/>
  <c r="J22" i="3"/>
  <c r="K22" i="3"/>
  <c r="G23" i="3"/>
  <c r="I23" i="3"/>
  <c r="J23" i="3"/>
  <c r="K23" i="3"/>
  <c r="G24" i="3"/>
  <c r="I24" i="3"/>
  <c r="J24" i="3"/>
  <c r="K24" i="3"/>
  <c r="G25" i="3"/>
  <c r="I25" i="3"/>
  <c r="J25" i="3"/>
  <c r="K25" i="3"/>
  <c r="G26" i="3"/>
  <c r="I26" i="3"/>
  <c r="J26" i="3"/>
  <c r="K26" i="3"/>
  <c r="G27" i="3"/>
  <c r="I27" i="3"/>
  <c r="J27" i="3"/>
  <c r="K27" i="3"/>
  <c r="G28" i="3"/>
  <c r="I28" i="3"/>
  <c r="J28" i="3"/>
  <c r="K28" i="3"/>
  <c r="G29" i="3"/>
  <c r="I29" i="3"/>
  <c r="J29" i="3"/>
  <c r="K29" i="3"/>
  <c r="G30" i="3"/>
  <c r="I30" i="3"/>
  <c r="I18" i="3"/>
  <c r="J18" i="3"/>
  <c r="K18" i="3"/>
  <c r="G18" i="3"/>
  <c r="H16" i="3"/>
  <c r="H15" i="3" s="1"/>
  <c r="I16" i="3"/>
  <c r="I15" i="3" s="1"/>
  <c r="J16" i="3"/>
  <c r="J15" i="3" s="1"/>
  <c r="K16" i="3"/>
  <c r="K15" i="3" s="1"/>
  <c r="G16" i="3"/>
  <c r="G15" i="3" s="1"/>
  <c r="I10" i="3"/>
  <c r="I11" i="3"/>
  <c r="J11" i="3"/>
  <c r="J9" i="3" s="1"/>
  <c r="K11" i="3"/>
  <c r="K9" i="3" s="1"/>
  <c r="G11" i="3"/>
  <c r="G10" i="3"/>
  <c r="I7" i="3"/>
  <c r="I6" i="3" s="1"/>
  <c r="G7" i="3"/>
  <c r="AN38" i="9"/>
  <c r="AN34" i="9"/>
  <c r="AN32" i="9"/>
  <c r="AN31" i="9"/>
  <c r="AN29" i="9"/>
  <c r="AN28" i="9"/>
  <c r="AN26" i="9"/>
  <c r="AN25" i="9"/>
  <c r="AN24" i="9"/>
  <c r="AN23" i="9"/>
  <c r="AN22" i="9"/>
  <c r="AN20" i="9"/>
  <c r="AN19" i="9"/>
  <c r="AN12" i="9"/>
  <c r="AN14" i="9"/>
  <c r="AN11" i="9"/>
  <c r="AN8" i="9"/>
  <c r="AN7" i="9"/>
  <c r="AN39" i="9"/>
  <c r="AY41" i="9"/>
  <c r="AX41" i="9"/>
  <c r="AW41" i="9"/>
  <c r="AV41" i="9"/>
  <c r="AU41" i="9"/>
  <c r="AT41" i="9"/>
  <c r="AS41" i="9"/>
  <c r="AR41" i="9"/>
  <c r="AQ41" i="9"/>
  <c r="AP41" i="9"/>
  <c r="AN37" i="9"/>
  <c r="AN21" i="9"/>
  <c r="AN17" i="9"/>
  <c r="AN16" i="9" s="1"/>
  <c r="AC41" i="9"/>
  <c r="AJ32" i="9"/>
  <c r="AB32" i="9" s="1"/>
  <c r="AJ31" i="9"/>
  <c r="AB31" i="9" s="1"/>
  <c r="AC29" i="9"/>
  <c r="AC18" i="9" s="1"/>
  <c r="AJ28" i="9"/>
  <c r="AB28" i="9" s="1"/>
  <c r="AM27" i="9"/>
  <c r="AB27" i="9" s="1"/>
  <c r="AL26" i="9"/>
  <c r="AB26" i="9" s="1"/>
  <c r="AE25" i="9"/>
  <c r="AB25" i="9" s="1"/>
  <c r="AI24" i="9"/>
  <c r="AB24" i="9" s="1"/>
  <c r="AM23" i="9"/>
  <c r="AB23" i="9" s="1"/>
  <c r="AG21" i="9"/>
  <c r="AB21" i="9" s="1"/>
  <c r="AG22" i="9"/>
  <c r="AB22" i="9" s="1"/>
  <c r="AG20" i="9"/>
  <c r="AB20" i="9" s="1"/>
  <c r="AJ19" i="9"/>
  <c r="AB19" i="9" s="1"/>
  <c r="AC12" i="9"/>
  <c r="AB12" i="9" s="1"/>
  <c r="AC14" i="9"/>
  <c r="AB14" i="9" s="1"/>
  <c r="AC11" i="9"/>
  <c r="AB11" i="9" s="1"/>
  <c r="AC8" i="9"/>
  <c r="AB8" i="9" s="1"/>
  <c r="AC7" i="9"/>
  <c r="AM41" i="9"/>
  <c r="AL41" i="9"/>
  <c r="AK41" i="9"/>
  <c r="AJ41" i="9"/>
  <c r="AI41" i="9"/>
  <c r="AH41" i="9"/>
  <c r="AG41" i="9"/>
  <c r="AF41" i="9"/>
  <c r="AE41" i="9"/>
  <c r="AD41" i="9"/>
  <c r="AK18" i="9"/>
  <c r="AH18" i="9"/>
  <c r="AF18" i="9"/>
  <c r="AD18" i="9"/>
  <c r="AB17" i="9"/>
  <c r="AB16" i="9" s="1"/>
  <c r="AM16" i="9"/>
  <c r="AL16" i="9"/>
  <c r="AK16" i="9"/>
  <c r="AJ16" i="9"/>
  <c r="AI16" i="9"/>
  <c r="AH16" i="9"/>
  <c r="AG16" i="9"/>
  <c r="AF16" i="9"/>
  <c r="AE16" i="9"/>
  <c r="AD16" i="9"/>
  <c r="AC16" i="9"/>
  <c r="AM10" i="9"/>
  <c r="AL10" i="9"/>
  <c r="AK10" i="9"/>
  <c r="AJ10" i="9"/>
  <c r="AI10" i="9"/>
  <c r="AH10" i="9"/>
  <c r="AG10" i="9"/>
  <c r="AF10" i="9"/>
  <c r="AE10" i="9"/>
  <c r="AD10" i="9"/>
  <c r="AM6" i="9"/>
  <c r="AL6" i="9"/>
  <c r="AK6" i="9"/>
  <c r="AJ6" i="9"/>
  <c r="AI6" i="9"/>
  <c r="AH6" i="9"/>
  <c r="AG6" i="9"/>
  <c r="AF6" i="9"/>
  <c r="AE6" i="9"/>
  <c r="AD6" i="9"/>
  <c r="P42" i="9"/>
  <c r="P39" i="9"/>
  <c r="AA41" i="9"/>
  <c r="Z41" i="9"/>
  <c r="Y41" i="9"/>
  <c r="X41" i="9"/>
  <c r="W41" i="9"/>
  <c r="V41" i="9"/>
  <c r="U41" i="9"/>
  <c r="T41" i="9"/>
  <c r="S41" i="9"/>
  <c r="Y18" i="9"/>
  <c r="V18" i="9"/>
  <c r="T18" i="9"/>
  <c r="R18" i="9"/>
  <c r="P17" i="9"/>
  <c r="P16" i="9" s="1"/>
  <c r="AA16" i="9"/>
  <c r="Z16" i="9"/>
  <c r="Y16" i="9"/>
  <c r="X16" i="9"/>
  <c r="W16" i="9"/>
  <c r="V16" i="9"/>
  <c r="U16" i="9"/>
  <c r="T16" i="9"/>
  <c r="S16" i="9"/>
  <c r="R16" i="9"/>
  <c r="Q16" i="9"/>
  <c r="AA10" i="9"/>
  <c r="Z10" i="9"/>
  <c r="Y10" i="9"/>
  <c r="X10" i="9"/>
  <c r="W10" i="9"/>
  <c r="V10" i="9"/>
  <c r="U10" i="9"/>
  <c r="T10" i="9"/>
  <c r="S10" i="9"/>
  <c r="R10" i="9"/>
  <c r="AA6" i="9"/>
  <c r="Z6" i="9"/>
  <c r="Y6" i="9"/>
  <c r="X6" i="9"/>
  <c r="W6" i="9"/>
  <c r="V6" i="9"/>
  <c r="U6" i="9"/>
  <c r="T6" i="9"/>
  <c r="S6" i="9"/>
  <c r="R6" i="9"/>
  <c r="D39" i="9"/>
  <c r="D35" i="9"/>
  <c r="AN10" i="9" l="1"/>
  <c r="C8" i="14"/>
  <c r="C7" i="14" s="1"/>
  <c r="I9" i="3"/>
  <c r="G9" i="3"/>
  <c r="G17" i="3"/>
  <c r="G6" i="3"/>
  <c r="E12" i="14"/>
  <c r="AN6" i="9"/>
  <c r="G39" i="3"/>
  <c r="AB7" i="9"/>
  <c r="AB6" i="9" s="1"/>
  <c r="AC6" i="9"/>
  <c r="K39" i="3"/>
  <c r="AB29" i="9"/>
  <c r="AB18" i="9" s="1"/>
  <c r="G31" i="3"/>
  <c r="J39" i="3"/>
  <c r="I39" i="3"/>
  <c r="K31" i="3"/>
  <c r="J17" i="3"/>
  <c r="N15" i="3"/>
  <c r="M15" i="3"/>
  <c r="L15" i="3"/>
  <c r="AD5" i="9"/>
  <c r="AB43" i="9"/>
  <c r="AB41" i="9" s="1"/>
  <c r="AH5" i="9"/>
  <c r="AK5" i="9"/>
  <c r="AI18" i="9"/>
  <c r="AI5" i="9" s="1"/>
  <c r="AF5" i="9"/>
  <c r="J31" i="3"/>
  <c r="I31" i="3"/>
  <c r="K17" i="3"/>
  <c r="I17" i="3"/>
  <c r="AN41" i="9"/>
  <c r="AN27" i="9"/>
  <c r="AN18" i="9" s="1"/>
  <c r="AN36" i="9"/>
  <c r="AN33" i="9" s="1"/>
  <c r="AB34" i="9"/>
  <c r="AB33" i="9" s="1"/>
  <c r="AE18" i="9"/>
  <c r="AE5" i="9" s="1"/>
  <c r="AM18" i="9"/>
  <c r="AM5" i="9" s="1"/>
  <c r="AB10" i="9"/>
  <c r="AC10" i="9"/>
  <c r="AJ18" i="9"/>
  <c r="AJ5" i="9" s="1"/>
  <c r="AG18" i="9"/>
  <c r="AG5" i="9" s="1"/>
  <c r="AL18" i="9"/>
  <c r="AL5" i="9" s="1"/>
  <c r="R41" i="9"/>
  <c r="R5" i="9" s="1"/>
  <c r="Y5" i="9"/>
  <c r="V5" i="9"/>
  <c r="T5" i="9"/>
  <c r="Q17" i="3" l="1"/>
  <c r="G5" i="3"/>
  <c r="I5" i="3"/>
  <c r="K5" i="3"/>
  <c r="J5" i="3"/>
  <c r="AB5" i="9"/>
  <c r="AN5" i="9"/>
  <c r="AC5" i="9"/>
  <c r="F41" i="9" l="1"/>
  <c r="G41" i="9"/>
  <c r="H41" i="9"/>
  <c r="I41" i="9"/>
  <c r="J41" i="9"/>
  <c r="K41" i="9"/>
  <c r="L41" i="9"/>
  <c r="M41" i="9"/>
  <c r="N41" i="9"/>
  <c r="O41" i="9"/>
  <c r="F18" i="9"/>
  <c r="H18" i="9"/>
  <c r="J18" i="9"/>
  <c r="M18" i="9"/>
  <c r="O16" i="9"/>
  <c r="E16" i="9"/>
  <c r="F16" i="9"/>
  <c r="G16" i="9"/>
  <c r="H16" i="9"/>
  <c r="I16" i="9"/>
  <c r="J16" i="9"/>
  <c r="K16" i="9"/>
  <c r="L16" i="9"/>
  <c r="M16" i="9"/>
  <c r="N16" i="9"/>
  <c r="F10" i="9"/>
  <c r="G10" i="9"/>
  <c r="H10" i="9"/>
  <c r="I10" i="9"/>
  <c r="J10" i="9"/>
  <c r="K10" i="9"/>
  <c r="L10" i="9"/>
  <c r="M10" i="9"/>
  <c r="N10" i="9"/>
  <c r="O10" i="9"/>
  <c r="F6" i="9"/>
  <c r="F5" i="9" s="1"/>
  <c r="G6" i="9"/>
  <c r="H6" i="9"/>
  <c r="I6" i="9"/>
  <c r="J6" i="9"/>
  <c r="K6" i="9"/>
  <c r="L6" i="9"/>
  <c r="M6" i="9"/>
  <c r="N6" i="9"/>
  <c r="O6" i="9"/>
  <c r="E43" i="9"/>
  <c r="D43" i="9" s="1"/>
  <c r="E40" i="9"/>
  <c r="D40" i="9" s="1"/>
  <c r="E36" i="9"/>
  <c r="D36" i="9" s="1"/>
  <c r="E37" i="9"/>
  <c r="D37" i="9" s="1"/>
  <c r="E38" i="9"/>
  <c r="D38" i="9" s="1"/>
  <c r="E34" i="9"/>
  <c r="L32" i="9"/>
  <c r="D32" i="9" s="1"/>
  <c r="E29" i="9"/>
  <c r="E18" i="9" s="1"/>
  <c r="L28" i="9"/>
  <c r="D28" i="9" s="1"/>
  <c r="O27" i="9"/>
  <c r="D27" i="9" s="1"/>
  <c r="N26" i="9"/>
  <c r="N18" i="9" s="1"/>
  <c r="G25" i="9"/>
  <c r="D25" i="9" s="1"/>
  <c r="K24" i="9"/>
  <c r="D24" i="9" s="1"/>
  <c r="O23" i="9"/>
  <c r="O18" i="9" s="1"/>
  <c r="I22" i="9"/>
  <c r="D22" i="9" s="1"/>
  <c r="I21" i="9"/>
  <c r="D21" i="9" s="1"/>
  <c r="I20" i="9"/>
  <c r="D20" i="9" s="1"/>
  <c r="L19" i="9"/>
  <c r="D19" i="9" s="1"/>
  <c r="E12" i="9"/>
  <c r="D12" i="9" s="1"/>
  <c r="E14" i="9"/>
  <c r="D14" i="9" s="1"/>
  <c r="E11" i="9"/>
  <c r="D8" i="9"/>
  <c r="D42" i="9"/>
  <c r="D17" i="9"/>
  <c r="D16" i="9" s="1"/>
  <c r="E33" i="9" l="1"/>
  <c r="D11" i="9"/>
  <c r="D10" i="9" s="1"/>
  <c r="E10" i="9"/>
  <c r="D41" i="9"/>
  <c r="D23" i="9"/>
  <c r="E6" i="9"/>
  <c r="D29" i="9"/>
  <c r="D7" i="9"/>
  <c r="D6" i="9" s="1"/>
  <c r="G18" i="9"/>
  <c r="G5" i="9" s="1"/>
  <c r="I18" i="9"/>
  <c r="I5" i="9" s="1"/>
  <c r="K18" i="9"/>
  <c r="K5" i="9" s="1"/>
  <c r="E41" i="9"/>
  <c r="D26" i="9"/>
  <c r="L18" i="9"/>
  <c r="L5" i="9" s="1"/>
  <c r="J5" i="9"/>
  <c r="N5" i="9"/>
  <c r="M5" i="9"/>
  <c r="D34" i="9"/>
  <c r="D33" i="9" s="1"/>
  <c r="O5" i="9"/>
  <c r="H5" i="9"/>
  <c r="E5" i="9" l="1"/>
  <c r="D18" i="9"/>
  <c r="D5" i="9" s="1"/>
  <c r="AL19" i="4" l="1"/>
  <c r="D7" i="4"/>
  <c r="D17" i="4"/>
  <c r="V17" i="4"/>
  <c r="D43" i="4"/>
  <c r="D44" i="4"/>
  <c r="D19" i="4" l="1"/>
  <c r="AK6" i="4"/>
  <c r="AI6" i="4"/>
  <c r="AJ6" i="4"/>
  <c r="D42" i="4"/>
  <c r="L39" i="5"/>
  <c r="H33" i="3"/>
  <c r="L25" i="5"/>
  <c r="E16" i="5"/>
  <c r="L14" i="5"/>
  <c r="L12" i="5" s="1"/>
  <c r="E12" i="5"/>
  <c r="G11" i="5"/>
  <c r="G7" i="5" s="1"/>
  <c r="E11" i="5"/>
  <c r="E8" i="5"/>
  <c r="E7" i="5" l="1"/>
  <c r="E10" i="5" s="1"/>
  <c r="L24" i="5"/>
  <c r="D6" i="4"/>
  <c r="H37" i="3"/>
  <c r="H40" i="3"/>
  <c r="L40" i="3" s="1"/>
  <c r="L48" i="5"/>
  <c r="L47" i="5" s="1"/>
  <c r="U22" i="9"/>
  <c r="P22" i="9" s="1"/>
  <c r="H21" i="3"/>
  <c r="H29" i="3"/>
  <c r="X31" i="9"/>
  <c r="P31" i="9" s="1"/>
  <c r="H32" i="3"/>
  <c r="Q34" i="9"/>
  <c r="H38" i="3"/>
  <c r="Q40" i="9"/>
  <c r="P40" i="9" s="1"/>
  <c r="Q43" i="9"/>
  <c r="Q41" i="9" s="1"/>
  <c r="H41" i="3"/>
  <c r="N41" i="3" s="1"/>
  <c r="H10" i="3"/>
  <c r="Q11" i="9"/>
  <c r="H22" i="3"/>
  <c r="AA23" i="9"/>
  <c r="H30" i="3"/>
  <c r="X32" i="9"/>
  <c r="P32" i="9" s="1"/>
  <c r="Q8" i="9"/>
  <c r="P8" i="9" s="1"/>
  <c r="Q12" i="9"/>
  <c r="P12" i="9" s="1"/>
  <c r="H11" i="3"/>
  <c r="U20" i="9"/>
  <c r="H19" i="3"/>
  <c r="W24" i="9"/>
  <c r="H23" i="3"/>
  <c r="X28" i="9"/>
  <c r="P28" i="9" s="1"/>
  <c r="H27" i="3"/>
  <c r="Q36" i="9"/>
  <c r="P36" i="9" s="1"/>
  <c r="H34" i="3"/>
  <c r="H25" i="3"/>
  <c r="Z26" i="9"/>
  <c r="H36" i="3"/>
  <c r="Q38" i="9"/>
  <c r="P38" i="9" s="1"/>
  <c r="Q7" i="9"/>
  <c r="H7" i="3"/>
  <c r="H18" i="3"/>
  <c r="X19" i="9"/>
  <c r="H26" i="3"/>
  <c r="AA27" i="9"/>
  <c r="P27" i="9" s="1"/>
  <c r="L33" i="3"/>
  <c r="M33" i="3"/>
  <c r="N33" i="3"/>
  <c r="Q14" i="9"/>
  <c r="P14" i="9" s="1"/>
  <c r="H20" i="3"/>
  <c r="U21" i="9"/>
  <c r="P21" i="9" s="1"/>
  <c r="H24" i="3"/>
  <c r="S25" i="9"/>
  <c r="H28" i="3"/>
  <c r="N28" i="3" s="1"/>
  <c r="Q29" i="9"/>
  <c r="H35" i="3"/>
  <c r="Q37" i="9"/>
  <c r="P37" i="9" s="1"/>
  <c r="V21" i="4"/>
  <c r="V26" i="4"/>
  <c r="W42" i="4"/>
  <c r="V27" i="4"/>
  <c r="V39" i="4"/>
  <c r="V25" i="4"/>
  <c r="V29" i="4"/>
  <c r="V22" i="4"/>
  <c r="W12" i="4"/>
  <c r="Z20" i="4"/>
  <c r="V24" i="4"/>
  <c r="V28" i="4"/>
  <c r="V36" i="4"/>
  <c r="H11" i="5"/>
  <c r="H9" i="3" l="1"/>
  <c r="Q6" i="9"/>
  <c r="Q33" i="9"/>
  <c r="D5" i="14"/>
  <c r="C5" i="14"/>
  <c r="C12" i="14" s="1"/>
  <c r="L11" i="5"/>
  <c r="L7" i="5" s="1"/>
  <c r="N11" i="5"/>
  <c r="M11" i="5"/>
  <c r="H6" i="3"/>
  <c r="AA19" i="4"/>
  <c r="W11" i="4"/>
  <c r="V12" i="4"/>
  <c r="V11" i="4" s="1"/>
  <c r="AC34" i="4"/>
  <c r="V41" i="4"/>
  <c r="X42" i="4"/>
  <c r="X6" i="4" s="1"/>
  <c r="V44" i="4"/>
  <c r="W34" i="4"/>
  <c r="V35" i="4"/>
  <c r="AH34" i="4"/>
  <c r="AH6" i="4" s="1"/>
  <c r="Z19" i="4"/>
  <c r="AF34" i="4"/>
  <c r="W19" i="4"/>
  <c r="V40" i="4"/>
  <c r="AD34" i="4"/>
  <c r="G10" i="5"/>
  <c r="M40" i="3"/>
  <c r="H39" i="3"/>
  <c r="N40" i="3"/>
  <c r="H17" i="3"/>
  <c r="P25" i="9"/>
  <c r="S18" i="9"/>
  <c r="S5" i="9" s="1"/>
  <c r="L36" i="3"/>
  <c r="N36" i="3"/>
  <c r="M36" i="3"/>
  <c r="P20" i="9"/>
  <c r="U18" i="9"/>
  <c r="U5" i="9" s="1"/>
  <c r="P11" i="9"/>
  <c r="P10" i="9" s="1"/>
  <c r="Q10" i="9"/>
  <c r="N24" i="3"/>
  <c r="M24" i="3"/>
  <c r="L24" i="3"/>
  <c r="Z18" i="9"/>
  <c r="Z5" i="9" s="1"/>
  <c r="P26" i="9"/>
  <c r="N23" i="3"/>
  <c r="M23" i="3"/>
  <c r="L23" i="3"/>
  <c r="N30" i="3"/>
  <c r="L30" i="3"/>
  <c r="M30" i="3"/>
  <c r="N10" i="3"/>
  <c r="M10" i="3"/>
  <c r="N29" i="3"/>
  <c r="L29" i="3"/>
  <c r="M29" i="3"/>
  <c r="P29" i="9"/>
  <c r="Q18" i="9"/>
  <c r="L26" i="3"/>
  <c r="L25" i="3" s="1"/>
  <c r="M26" i="3"/>
  <c r="M25" i="3" s="1"/>
  <c r="N26" i="3"/>
  <c r="N25" i="3" s="1"/>
  <c r="P7" i="9"/>
  <c r="P6" i="9" s="1"/>
  <c r="W18" i="9"/>
  <c r="W5" i="9" s="1"/>
  <c r="P24" i="9"/>
  <c r="P23" i="9"/>
  <c r="AA18" i="9"/>
  <c r="AA5" i="9" s="1"/>
  <c r="P34" i="9"/>
  <c r="P33" i="9" s="1"/>
  <c r="L35" i="3"/>
  <c r="N35" i="3"/>
  <c r="M35" i="3"/>
  <c r="M7" i="3"/>
  <c r="N7" i="3"/>
  <c r="L7" i="3"/>
  <c r="M34" i="3"/>
  <c r="N34" i="3"/>
  <c r="L34" i="3"/>
  <c r="M11" i="3"/>
  <c r="N11" i="3"/>
  <c r="P19" i="9"/>
  <c r="X18" i="9"/>
  <c r="X5" i="9" s="1"/>
  <c r="P43" i="9"/>
  <c r="P41" i="9" s="1"/>
  <c r="H31" i="3"/>
  <c r="N32" i="3"/>
  <c r="L32" i="3"/>
  <c r="M32" i="3"/>
  <c r="H7" i="5"/>
  <c r="B6" i="14" s="1"/>
  <c r="V20" i="4"/>
  <c r="V23" i="4"/>
  <c r="V8" i="4"/>
  <c r="V7" i="4" s="1"/>
  <c r="H5" i="3" l="1"/>
  <c r="P18" i="3" s="1"/>
  <c r="V34" i="4"/>
  <c r="Q5" i="9"/>
  <c r="M7" i="5"/>
  <c r="P18" i="9"/>
  <c r="P5" i="9" s="1"/>
  <c r="N7" i="5"/>
  <c r="D12" i="14"/>
  <c r="D11" i="14"/>
  <c r="E11" i="14"/>
  <c r="C11" i="14"/>
  <c r="L22" i="3"/>
  <c r="M22" i="3"/>
  <c r="N22" i="3"/>
  <c r="H10" i="5"/>
  <c r="L31" i="3"/>
  <c r="M31" i="3"/>
  <c r="N31" i="3"/>
  <c r="N9" i="3"/>
  <c r="N6" i="3" s="1"/>
  <c r="L9" i="3"/>
  <c r="M9" i="3"/>
  <c r="M6" i="3" s="1"/>
  <c r="W6" i="4"/>
  <c r="N10" i="5" l="1"/>
  <c r="L10" i="5"/>
  <c r="M10" i="5"/>
  <c r="M41" i="3"/>
  <c r="L41" i="3"/>
  <c r="M28" i="3"/>
  <c r="L28" i="3"/>
  <c r="L11" i="3" l="1"/>
  <c r="L10" i="3" l="1"/>
  <c r="L6" i="3" s="1"/>
  <c r="V32" i="4" l="1"/>
  <c r="V33" i="4"/>
  <c r="V30" i="4"/>
  <c r="Y6" i="4"/>
  <c r="Z6" i="4"/>
  <c r="AA6" i="4"/>
  <c r="AB6" i="4"/>
  <c r="AC6" i="4"/>
  <c r="AD6" i="4"/>
  <c r="AE6" i="4"/>
  <c r="AF6" i="4"/>
  <c r="AG6" i="4"/>
  <c r="AL6" i="4"/>
  <c r="V19" i="4" l="1"/>
  <c r="V43" i="4"/>
  <c r="V42" i="4" s="1"/>
  <c r="V6" i="4" l="1"/>
  <c r="L16" i="3"/>
  <c r="M16" i="3" l="1"/>
  <c r="N16" i="3" l="1"/>
  <c r="M20" i="10" l="1"/>
  <c r="N20" i="10"/>
  <c r="O20" i="10"/>
  <c r="N36" i="10"/>
  <c r="O36" i="10"/>
  <c r="M45" i="10"/>
  <c r="M44" i="10" s="1"/>
  <c r="N45" i="10"/>
  <c r="N44" i="10" s="1"/>
  <c r="O45" i="10"/>
  <c r="O44" i="10" s="1"/>
  <c r="M9" i="10" l="1"/>
  <c r="O9" i="10"/>
  <c r="N9" i="10"/>
  <c r="L37" i="3"/>
  <c r="M37" i="3"/>
  <c r="N37" i="3"/>
  <c r="L38" i="3"/>
  <c r="M38" i="3"/>
  <c r="N38" i="3"/>
  <c r="L39" i="3"/>
  <c r="M39" i="3"/>
  <c r="N39" i="3"/>
  <c r="L18" i="3"/>
  <c r="M18" i="3"/>
  <c r="N18" i="3"/>
  <c r="L19" i="3"/>
  <c r="M19" i="3"/>
  <c r="N19" i="3"/>
  <c r="L20" i="3"/>
  <c r="M20" i="3"/>
  <c r="N20" i="3"/>
  <c r="L21" i="3"/>
  <c r="M21" i="3"/>
  <c r="N21" i="3"/>
  <c r="M17" i="3"/>
  <c r="N17" i="3"/>
  <c r="L17" i="3"/>
  <c r="N12" i="3" l="1"/>
  <c r="M27" i="3"/>
  <c r="L12" i="3"/>
  <c r="M12" i="3"/>
  <c r="N27" i="3"/>
  <c r="L27" i="3"/>
  <c r="N5" i="3" l="1"/>
  <c r="L5" i="3"/>
  <c r="M5" i="3"/>
</calcChain>
</file>

<file path=xl/sharedStrings.xml><?xml version="1.0" encoding="utf-8"?>
<sst xmlns="http://schemas.openxmlformats.org/spreadsheetml/2006/main" count="1307" uniqueCount="481">
  <si>
    <t>2021թ.</t>
  </si>
  <si>
    <t>2022թ.</t>
  </si>
  <si>
    <t>X</t>
  </si>
  <si>
    <t>Հավելված N 5. Բյուջետային ծրագրերի գծով ծախսերի բաշխումն ըստ բյուջետային ծախսերի գործառական դասակարգման տարրերի</t>
  </si>
  <si>
    <t>Ծրագրային դասիչը</t>
  </si>
  <si>
    <t>Ծրագիր /Միջոցառում</t>
  </si>
  <si>
    <t>Գործառական դասակարգման</t>
  </si>
  <si>
    <t>Բաժին</t>
  </si>
  <si>
    <t xml:space="preserve">Խումբ </t>
  </si>
  <si>
    <t>Դաս</t>
  </si>
  <si>
    <t>05</t>
  </si>
  <si>
    <t>06</t>
  </si>
  <si>
    <t>01</t>
  </si>
  <si>
    <t>04</t>
  </si>
  <si>
    <t>08</t>
  </si>
  <si>
    <t>02</t>
  </si>
  <si>
    <t xml:space="preserve"> Աջակցություն Կովկասի տարածաշրջանային բնապահպանական կենտրոնի հայաստանյան մասնաճյուղին</t>
  </si>
  <si>
    <t>Ընդամենը</t>
  </si>
  <si>
    <t>Հավելված N 4. Բյուջետային ծրագրերի գծով ամփոփ ծախսերն ըստ բյուջետային ծախսերի տնտեսագիտական դասակարգման հոդվածների</t>
  </si>
  <si>
    <r>
      <rPr>
        <b/>
        <i/>
        <sz val="8"/>
        <rFont val="GHEA Grapalat"/>
        <family val="3"/>
      </rPr>
      <t>5111</t>
    </r>
    <r>
      <rPr>
        <i/>
        <sz val="8"/>
        <rFont val="GHEA Grapalat"/>
        <family val="3"/>
      </rPr>
      <t xml:space="preserve">
Շենքերի և շինությունների ձեռքբերում</t>
    </r>
  </si>
  <si>
    <r>
      <rPr>
        <b/>
        <i/>
        <sz val="8"/>
        <rFont val="GHEA Grapalat"/>
        <family val="3"/>
      </rPr>
      <t>5113</t>
    </r>
    <r>
      <rPr>
        <i/>
        <sz val="8"/>
        <rFont val="GHEA Grapalat"/>
        <family val="3"/>
      </rPr>
      <t xml:space="preserve">
շենքերի և շինությունների կապիտալ վերանորոգում</t>
    </r>
  </si>
  <si>
    <r>
      <rPr>
        <b/>
        <i/>
        <sz val="8"/>
        <rFont val="GHEA Grapalat"/>
        <family val="3"/>
      </rPr>
      <t>5133</t>
    </r>
    <r>
      <rPr>
        <i/>
        <sz val="8"/>
        <rFont val="GHEA Grapalat"/>
        <family val="3"/>
      </rPr>
      <t xml:space="preserve">
Գեոդեզիական  քարտեզագրական ծախսեր</t>
    </r>
  </si>
  <si>
    <r>
      <rPr>
        <b/>
        <i/>
        <sz val="8"/>
        <rFont val="GHEA Grapalat"/>
        <family val="3"/>
      </rPr>
      <t>5134</t>
    </r>
    <r>
      <rPr>
        <i/>
        <sz val="8"/>
        <rFont val="GHEA Grapalat"/>
        <family val="3"/>
      </rPr>
      <t xml:space="preserve">
Նախագծահետազոտական ծախսեր</t>
    </r>
  </si>
  <si>
    <r>
      <rPr>
        <b/>
        <i/>
        <sz val="8"/>
        <rFont val="GHEA Grapalat"/>
        <family val="3"/>
      </rPr>
      <t>4269</t>
    </r>
    <r>
      <rPr>
        <i/>
        <sz val="8"/>
        <rFont val="GHEA Grapalat"/>
        <family val="3"/>
      </rPr>
      <t xml:space="preserve">
Հատուկ նպատակային նյութեր</t>
    </r>
  </si>
  <si>
    <r>
      <rPr>
        <b/>
        <i/>
        <sz val="8"/>
        <rFont val="GHEA Grapalat"/>
        <family val="3"/>
      </rPr>
      <t>4241</t>
    </r>
    <r>
      <rPr>
        <i/>
        <sz val="8"/>
        <rFont val="GHEA Grapalat"/>
        <family val="3"/>
      </rPr>
      <t xml:space="preserve">
Մասնագիտական ծառայություններ</t>
    </r>
  </si>
  <si>
    <t xml:space="preserve"> Անտառպահպանական ծառայություններ</t>
  </si>
  <si>
    <t xml:space="preserve"> Անտառկառավարման պլանների կազմում</t>
  </si>
  <si>
    <t xml:space="preserve"> Շրջակա միջավայրի վրա ազդեցության գնահատում և փորձաքննություն</t>
  </si>
  <si>
    <r>
      <rPr>
        <b/>
        <i/>
        <sz val="8"/>
        <rFont val="GHEA Grapalat"/>
        <family val="3"/>
      </rPr>
      <t>5121</t>
    </r>
    <r>
      <rPr>
        <i/>
        <sz val="8"/>
        <rFont val="GHEA Grapalat"/>
        <family val="3"/>
      </rPr>
      <t xml:space="preserve">
տրանսպորտային սարքավորումներ</t>
    </r>
  </si>
  <si>
    <r>
      <rPr>
        <b/>
        <i/>
        <sz val="8"/>
        <rFont val="GHEA Grapalat"/>
        <family val="3"/>
      </rPr>
      <t>5131</t>
    </r>
    <r>
      <rPr>
        <i/>
        <sz val="8"/>
        <rFont val="GHEA Grapalat"/>
        <family val="3"/>
      </rPr>
      <t xml:space="preserve">
Աճեցվող ակտիվներ</t>
    </r>
  </si>
  <si>
    <r>
      <rPr>
        <b/>
        <i/>
        <sz val="8"/>
        <rFont val="GHEA Grapalat"/>
        <family val="3"/>
      </rPr>
      <t>4632</t>
    </r>
    <r>
      <rPr>
        <i/>
        <sz val="8"/>
        <rFont val="GHEA Grapalat"/>
        <family val="3"/>
      </rPr>
      <t xml:space="preserve">
Ընթացիկ սուբվենցիաներ համայնքներին</t>
    </r>
  </si>
  <si>
    <r>
      <rPr>
        <b/>
        <i/>
        <sz val="8"/>
        <rFont val="GHEA Grapalat"/>
        <family val="3"/>
      </rPr>
      <t>4637</t>
    </r>
    <r>
      <rPr>
        <i/>
        <sz val="8"/>
        <rFont val="GHEA Grapalat"/>
        <family val="3"/>
      </rPr>
      <t xml:space="preserve">
Ընթացիկ դրամաշնորհներ պետական և համայնքների ոչ առևտրային կազմակերպություններին</t>
    </r>
  </si>
  <si>
    <r>
      <rPr>
        <b/>
        <i/>
        <sz val="8"/>
        <rFont val="GHEA Grapalat"/>
        <family val="3"/>
      </rPr>
      <t>4652</t>
    </r>
    <r>
      <rPr>
        <i/>
        <sz val="8"/>
        <rFont val="GHEA Grapalat"/>
        <family val="3"/>
      </rPr>
      <t xml:space="preserve">
Կապիտալ սուբվենցիաներ համայնքներին</t>
    </r>
  </si>
  <si>
    <r>
      <rPr>
        <b/>
        <i/>
        <sz val="8"/>
        <rFont val="GHEA Grapalat"/>
        <family val="3"/>
      </rPr>
      <t>4861</t>
    </r>
    <r>
      <rPr>
        <i/>
        <sz val="8"/>
        <rFont val="GHEA Grapalat"/>
        <family val="3"/>
      </rPr>
      <t xml:space="preserve">
Այլ ծախսեր</t>
    </r>
  </si>
  <si>
    <r>
      <rPr>
        <b/>
        <i/>
        <sz val="8"/>
        <rFont val="GHEA Grapalat"/>
        <family val="3"/>
      </rPr>
      <t>4819</t>
    </r>
    <r>
      <rPr>
        <i/>
        <sz val="8"/>
        <rFont val="GHEA Grapalat"/>
        <family val="3"/>
      </rPr>
      <t xml:space="preserve">
Նվիրատվություններ այլ շահույթ չհետապնդող կազմակերպություններին</t>
    </r>
  </si>
  <si>
    <r>
      <rPr>
        <b/>
        <i/>
        <sz val="8"/>
        <rFont val="GHEA Grapalat"/>
        <family val="3"/>
      </rPr>
      <t>4239</t>
    </r>
    <r>
      <rPr>
        <i/>
        <sz val="8"/>
        <rFont val="GHEA Grapalat"/>
        <family val="3"/>
      </rPr>
      <t xml:space="preserve">
Ընդհանուր բնույթի այլ ծառայություններ</t>
    </r>
  </si>
  <si>
    <t>2021թ բյուջե (հազ. դրամ</t>
  </si>
  <si>
    <t>Ծրագիր</t>
  </si>
  <si>
    <t>Միջոցառում</t>
  </si>
  <si>
    <t>Հավելված N 7. Պետական մարմնի և դրա ենթակա կազմակերպությունների ստացվելիք եկամուտների աղբյուրները (բացառությամբ պետական բյուջեից ստացվող եկամուտների)</t>
  </si>
  <si>
    <t>Եկամուտներ ստացող կազմակերպությունների և ստացման աղբյուրների անվանումները</t>
  </si>
  <si>
    <t>Կանխատեսում</t>
  </si>
  <si>
    <t>ԸՆԴԱՄԵՆԸ</t>
  </si>
  <si>
    <t>այդ թվում`</t>
  </si>
  <si>
    <t>1.Վճարովի ծառայությունների մատուցումից և աշխատանքների կատարումից</t>
  </si>
  <si>
    <t>«Սևան» ազգային պարկ» ՊՈԱԿ</t>
  </si>
  <si>
    <t>«Դիլիջան» ազգային պարկ» ՊՈԱԿ</t>
  </si>
  <si>
    <t>«Արգելոցապարկային համալիր» ՊՈԱԿ</t>
  </si>
  <si>
    <t>«Խոսրովի անտառ» պետական արգելոց» ՊՈԱԿ</t>
  </si>
  <si>
    <t>«Արփի լիճ» ազգային պարկ» ՊՈԱԿ</t>
  </si>
  <si>
    <t>«Զանգեզուր» կենսոլորտային համալիր» ՊՈԱԿ</t>
  </si>
  <si>
    <t>«Հայաստանի բնության պետական թանգարան» ՊՈԱԿ</t>
  </si>
  <si>
    <t>«Հայանտառ» ՊՈԱԿ</t>
  </si>
  <si>
    <t>«Երևանի կենդանաբանական այգի» ՀՈԱԿ</t>
  </si>
  <si>
    <t>2.  Ստացվող նվիրատվություններից</t>
  </si>
  <si>
    <t>Կովկասի բնության հիմնադրամից ստացված դրամաշնորհային միջոցներից, այդ թվում`</t>
  </si>
  <si>
    <t>Վայրի Բնության և մշակութային արժեքների պահպանման հիմնադրամից ստացված դրամաշնորհային միջոցներից, այդ թվում`</t>
  </si>
  <si>
    <t>(հազար դրամ)</t>
  </si>
  <si>
    <t>Հավելված N 8. Բյուջետային ծրագրերի/միջոցառումների գծով ծախսերը՝ վարչատարածքային բաժանմամբ (ըստ մարզերի)</t>
  </si>
  <si>
    <t>Երևան քաղաք</t>
  </si>
  <si>
    <t>ՀՀ Արարատի մարզ</t>
  </si>
  <si>
    <t>ՀՀ Արմավիրի մարզ</t>
  </si>
  <si>
    <t>ՀՀ Գեղարքունիքի մարզ</t>
  </si>
  <si>
    <t>ՀՀ Լոռու մարզ</t>
  </si>
  <si>
    <t>ՀՀ Սյունիքի մարզ</t>
  </si>
  <si>
    <t>ՀՀ Վայոց Ձորի մարզ</t>
  </si>
  <si>
    <t>ՀՀ Տավուշի մարզ</t>
  </si>
  <si>
    <t>ՀՀ Շիրակի մարզ</t>
  </si>
  <si>
    <t>ՀՀ Կոտայքի մարզ</t>
  </si>
  <si>
    <t>ՀՀ Արագածոտնի մարզ</t>
  </si>
  <si>
    <t>2022թ բյուջե (հազ. դրամ)</t>
  </si>
  <si>
    <t>2020թ.-ի համեմատ</t>
  </si>
  <si>
    <t>ՀՀ 2019թ.-ի պետական բյուջեի տարբերությունը
 /հազ.դրամ/</t>
  </si>
  <si>
    <t>2021թ.-ի համեմատ</t>
  </si>
  <si>
    <t>2022թ.-ի համեմատ</t>
  </si>
  <si>
    <t>Հավելված N 10. Ամփոփ ֆինանսական պահանջներ ՄԺԾԾ ժամանակահատվածի համար</t>
  </si>
  <si>
    <t>Ծրագրի/միջոցառման անվանումը</t>
  </si>
  <si>
    <t>Գոյություն ունեցող պարտավորությունների  գծով հաշվարկված (ճշգրտված) ծախսերը[1] (հազ. դրամ)</t>
  </si>
  <si>
    <t>Ծախսային խնայողության գծով ամփոփ առաջարկը[2] (հազ. դրամ) (-)</t>
  </si>
  <si>
    <t>Նոր նախաձեռնություններ</t>
  </si>
  <si>
    <t>Միջոցառման գծով ամփոփ ծախսերը [3] (հազ. դրամ)</t>
  </si>
  <si>
    <t>(հազ. դրամ) (+)</t>
  </si>
  <si>
    <t>2021թ</t>
  </si>
  <si>
    <t>2022թ</t>
  </si>
  <si>
    <t>Պարտադիր ծախսերին դասվող միջոցառումներ</t>
  </si>
  <si>
    <t>3.2 Ծախսային խնայողությունների գծով առաջարկները (-) նշանով</t>
  </si>
  <si>
    <t>3.3 Նոր նախաձեռնությունների գծով ընդհանուր ծախսերը</t>
  </si>
  <si>
    <t>2023թ.</t>
  </si>
  <si>
    <t>2023թ բյուջե (հազ. դրամ)</t>
  </si>
  <si>
    <t>ՏԵՂԵԿԱՆՔ</t>
  </si>
  <si>
    <t>Դասիչը</t>
  </si>
  <si>
    <t xml:space="preserve"> Շրջակա միջավայրի նախարարության կողմից պետական բյուջեի ֆինանսավորմամբ իրականացվող ծրագրերն ու միջոցառումները</t>
  </si>
  <si>
    <t>ՀՀ 2018թ. բյուջե</t>
  </si>
  <si>
    <t>Ծրագրի</t>
  </si>
  <si>
    <t>Միջոցառման</t>
  </si>
  <si>
    <t>Ընդամենը շրջակա միջավայրի  նախարարություն
այդ թվում`</t>
  </si>
  <si>
    <t>Ընթացիկ</t>
  </si>
  <si>
    <t>Կապիտալ</t>
  </si>
  <si>
    <t>Ցուցանիշը առանց KFW-ի դրամաշնորհի</t>
  </si>
  <si>
    <t xml:space="preserve"> Գերմանիայի զարգացման վարկերի բանկի (KFW)  դրամաշնորհային ծրագիր </t>
  </si>
  <si>
    <t xml:space="preserve"> Շրջակա միջավայրի վրա ազդեցության գնահատում և մոնիթորինգ</t>
  </si>
  <si>
    <t xml:space="preserve"> Շրջակա միջավայրի մոնիթորինգ և տեղեկատվության ապահովում</t>
  </si>
  <si>
    <t xml:space="preserve"> 1071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</si>
  <si>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</si>
  <si>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</si>
  <si>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</si>
  <si>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 xml:space="preserve"> 1155</t>
  </si>
  <si>
    <t xml:space="preserve"> Բնական պաշարների և բնության հատուկ պահպանվող տարածքների կառավարում և պահպանում</t>
  </si>
  <si>
    <t xml:space="preserve"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  </t>
  </si>
  <si>
    <t xml:space="preserve"> Սևանա լճի ջրածածկ անտառտնկարկների մաքրում</t>
  </si>
  <si>
    <t xml:space="preserve"> Սևանա լճում և նրա ջրահավաք ավազանում ձկան և խեցգետնի պաշարների հաշվառում</t>
  </si>
  <si>
    <t xml:space="preserve"> «Սևան» ազգային պարկի պահպանության, պարկում գիտական ուսումնասիրությունների, անտառատնտեսական աշխատանքների կատարում</t>
  </si>
  <si>
    <t xml:space="preserve"> «Դիլիջան» ազգային պարկի պահպանության, պարկում գիտական ուսումնասիրությունների, անտառատնտեսական աշխատանքների կատարում</t>
  </si>
  <si>
    <t xml:space="preserve"> Արգելոցապարկային համալիր ԲՀՊ տարածքների պահպանության, գիտական ուսումնասիրությունների, անտառատնտեսական աշխատանքների կատարում</t>
  </si>
  <si>
    <t xml:space="preserve"> «Խոսրովի անտառ» պետական արգելոցի պահպանության, գիտական ուսումնասիրությունների կատարում</t>
  </si>
  <si>
    <t xml:space="preserve"> Զանգեզուր կենսոլորտային համալիր ԲՀՊ տարածքների պահպանության, գիտական ուսումնասիրությունների, անտառատնտեսական աշխատանքների կատարում</t>
  </si>
  <si>
    <t xml:space="preserve"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  </t>
  </si>
  <si>
    <t xml:space="preserve"> 1173</t>
  </si>
  <si>
    <t xml:space="preserve"> Անտառների կառավարում</t>
  </si>
  <si>
    <t xml:space="preserve"> Անտառային ոլորտում քաղաքականության մշակման և աջակցության ծառայությունների ծրագրերի համակարգում</t>
  </si>
  <si>
    <t xml:space="preserve"> Անտառների կադաստրի վարում</t>
  </si>
  <si>
    <t xml:space="preserve"> Անտառների վնասակար օրգանիզմների դեմ պայքար</t>
  </si>
  <si>
    <t xml:space="preserve"> Անտառային պետական մոնիտորինգի իրականացում</t>
  </si>
  <si>
    <t xml:space="preserve"> Անտառվերականգնման և անտառապատման աշխատանքներ</t>
  </si>
  <si>
    <t xml:space="preserve"> 1186</t>
  </si>
  <si>
    <t xml:space="preserve"> Բնագիտական նմուշների պահպանություն և ցուցադրություն</t>
  </si>
  <si>
    <t xml:space="preserve"> Կենդանաբանական այգու ցուցադրություններ</t>
  </si>
  <si>
    <t>ՀՀ 2019թ. բյուջե (փաստացի)</t>
  </si>
  <si>
    <t>Շրջակա միջավայրի ոլորտում պետական քաղաքականության մշակում« ծրագրերի համակարգում և մոնիտորինգ</t>
  </si>
  <si>
    <t xml:space="preserve"> Շրջակա միջավայրի ոլորտում քաղաքականության մշակում, ծրագրերի համակարգում և մոնիտորինգ</t>
  </si>
  <si>
    <t>Շրջակա միջավայրի ոլորտի ծրագրերի իրականացում</t>
  </si>
  <si>
    <t>«Արփի լիճ» ազգային պարկի պահպանության« պարկում գիտական ուսումնասիրությունների կատարում</t>
  </si>
  <si>
    <t xml:space="preserve"> «Զիկատար» պետական արգելավայրի պահպանություն</t>
  </si>
  <si>
    <t>Ծրագրի /միջոցառում անվանումը</t>
  </si>
  <si>
    <r>
      <rPr>
        <b/>
        <i/>
        <sz val="8"/>
        <rFont val="GHEA Grapalat"/>
        <family val="3"/>
      </rPr>
      <t>5122</t>
    </r>
    <r>
      <rPr>
        <i/>
        <sz val="8"/>
        <rFont val="GHEA Grapalat"/>
        <family val="3"/>
      </rPr>
      <t xml:space="preserve">
Վարչական սարքավորումներ</t>
    </r>
  </si>
  <si>
    <r>
      <rPr>
        <b/>
        <i/>
        <sz val="8"/>
        <rFont val="GHEA Grapalat"/>
        <family val="3"/>
      </rPr>
      <t>5129</t>
    </r>
    <r>
      <rPr>
        <i/>
        <sz val="8"/>
        <rFont val="GHEA Grapalat"/>
        <family val="3"/>
      </rPr>
      <t xml:space="preserve">
Այլ մեքենաներ և սարքավորումներ</t>
    </r>
  </si>
  <si>
    <r>
      <rPr>
        <b/>
        <i/>
        <sz val="8"/>
        <rFont val="GHEA Grapalat"/>
        <family val="3"/>
      </rPr>
      <t>4657</t>
    </r>
    <r>
      <rPr>
        <i/>
        <sz val="8"/>
        <rFont val="GHEA Grapalat"/>
        <family val="3"/>
      </rPr>
      <t xml:space="preserve">
Այլ կապիտալ դրամաշնորհներ </t>
    </r>
  </si>
  <si>
    <r>
      <rPr>
        <b/>
        <i/>
        <sz val="8"/>
        <rFont val="GHEA Grapalat"/>
        <family val="3"/>
      </rPr>
      <t>5112</t>
    </r>
    <r>
      <rPr>
        <i/>
        <sz val="8"/>
        <rFont val="GHEA Grapalat"/>
        <family val="3"/>
      </rPr>
      <t xml:space="preserve">
Շենքերի և շինությունների կառուցում</t>
    </r>
  </si>
  <si>
    <t>Գերմանիայի զարգացման վարկերի բանկի (KFW) աջակցությամբ իրականացվող դրամաշնորհային ծրագրի շրջանակներում Սյունիքի մարզի ԲՀՊՏ-ներին, անտառային տարածքների, ոլորտի պետական կառույցների տեխնիկական կարողությունների բարելավում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</si>
  <si>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</si>
  <si>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</si>
  <si>
    <t>2022թ բյուջե (հազ. դրամ</t>
  </si>
  <si>
    <t>2023թ բյուջե (հազ. դրամ</t>
  </si>
  <si>
    <t>2020թ փաստ. (հազ. դրամ)</t>
  </si>
  <si>
    <t>2023թ</t>
  </si>
  <si>
    <t xml:space="preserve"> «Զիկատար» պետական արգելավայրի պահպանության, գիտական ուսումնասիրությունների, անտառատնտեսական աշխատանքների կատարում</t>
  </si>
  <si>
    <t xml:space="preserve"> Հիդրոօդերևութաբանության, շրջակա  միջավայրի մոնիտորինգ  և տեղեկատվության  ապահովում</t>
  </si>
  <si>
    <t>ՀՀ 2020թ. բյուջե (փաստացի)</t>
  </si>
  <si>
    <t>ՀՀ 2021թ. բյուջե (հաստատված)</t>
  </si>
  <si>
    <t>2022</t>
  </si>
  <si>
    <t>2023</t>
  </si>
  <si>
    <t>2024</t>
  </si>
  <si>
    <t>ՀՀ 2022-2024 ՄԺԾԾ  բյուջետային հայտ
(գործող ծրագրեր)</t>
  </si>
  <si>
    <t>ՀՀ 2022թ. բյուջեի տարբերությունը ՀՀ2021թ. հաստատված բյուջեի նկատմամբ</t>
  </si>
  <si>
    <t>Սևանա լճի առափնյա հատվածներում ջրածածկ պետ. և համայնք. Նշանակ շենք-շինությունների ապամոնտաժում</t>
  </si>
  <si>
    <t>Սոցիալական փաթեթների ապահովում</t>
  </si>
  <si>
    <t>Բնապահպանական ծրագրերի իրականացում համայնքներում</t>
  </si>
  <si>
    <t>2020թ  փաստացի (հազ. դրամ)</t>
  </si>
  <si>
    <t>2024թ բյուջե (հազ. դրամ</t>
  </si>
  <si>
    <t>2021թ սպասվող (հազ. դրամ)</t>
  </si>
  <si>
    <t>2024թ բյուջե (հազ. դրամ)</t>
  </si>
  <si>
    <t>2021թ փաստ. (հազ. դրամ)</t>
  </si>
  <si>
    <t>2023թ Հայտ. (հազ. դրամ)</t>
  </si>
  <si>
    <t>2024թ փաստ. (հազ. դրամ)</t>
  </si>
  <si>
    <t>2024թ</t>
  </si>
  <si>
    <t>Աղյուսակ 1.  Ծրագրերի և միջոցառումների գծով ամփոփ ֆինանսական պահանջներ 2022-2024 թթ համար</t>
  </si>
  <si>
    <t>Աղյուսակ 2. Հայտով ներկայացված՝ 2022-2024թթ ընդհանուր ծախսերի համեմատությունը ՀՀ 2021թ. պետական բյուջեի և 2022-2024թթ. համար սահմանված նախնական կողմնորոշիչ չափաքակաների հետ</t>
  </si>
  <si>
    <t>2024թ.</t>
  </si>
  <si>
    <t>1. Պետական մարմնի գծով 2022-2024 թվականների համար սահմանված ֆինանսավորման նախնական ընդհանուր կողմնորոշիչ չափաքանակները</t>
  </si>
  <si>
    <t>2. &lt;&lt;ՀՀ 2021թ. պետական բյուջեի մասին&gt;&gt; ՀՀ օրենքով պետական մարմնի գծով սահմանված ընդհանուր հատկացումները</t>
  </si>
  <si>
    <t>3. Ընդամենը հայտով ներկայացված ընդհանուր ծախսերը` 2022-2024 թթ. ՄԺԾԾ համար (տող 3.1 + տող 3.2 + տող 3.3.)</t>
  </si>
  <si>
    <t>3.1 Գոյություն ունեցող ծախսային պարտավորությունների գնահատում 2022-2024 թթ. ՄԺԾԾ համար (առանց ծախսային խնայողությունների վերաբերյալ առաջարկների ներառման)</t>
  </si>
  <si>
    <t>4. Տարբերությունը ՀՀ 2021թ. պետական բյուջեի համապատասխան ցուցանիշից (տող 3 - տող 2)</t>
  </si>
  <si>
    <t>5. Տարբերությունը 2022-2024թվականների համար սահմանված ֆինանսավորման նախնական ընդհանուր կողմնորոշիչ չափաքանակներից (տող 3-տող 1)</t>
  </si>
  <si>
    <t>ՀՀ 2023թ. բյուջեի տարբերությունը ՀՀ2021թ. հաստատված բյուջեի նկատմամբ</t>
  </si>
  <si>
    <t>«Արփի լիճ» ազգային պարկի պահպանության, պարկում գիտական ուսումնասիրությունների, անտառատնտեսական աշխատանքների կատարում</t>
  </si>
  <si>
    <t>ՀՀ 2024թ. բյուջեի տարբերությունը ՀՀ2021թ. հաստատված բյուջեի նկատմամբ</t>
  </si>
  <si>
    <t>Շրջակա միջավայրի նախարարության տրանսպորտային սարքավորումներով հագեցվածության բարելավում</t>
  </si>
  <si>
    <t>Շրջակա միջավայրի նախարարության հատուկ սարքավորումներով հագեցվածության բարելավում</t>
  </si>
  <si>
    <t>Փաստացի ըստ 2020 թվականի տարեկան  հաշվետվության (փաստացի)</t>
  </si>
  <si>
    <t>2021 թվականի սպասողական</t>
  </si>
  <si>
    <t>«Հիդրոօդերևութաբանության և մոնիթորինգի կենտրոն» ՊՈԱԿ</t>
  </si>
  <si>
    <t xml:space="preserve">  Շրջակա միջավայրի նախարարության կողմից ՀՀ 2022-2024 թթ. (ՄԺԾԾ) միջնաժամկետ ծախսային ծրագրերի և միջոցառումներ բյուջետային ծախսերի վերաբերյալ</t>
  </si>
  <si>
    <r>
      <t xml:space="preserve">Ֆինանսական միջոցներն ուղղվելու են </t>
    </r>
    <r>
      <rPr>
        <b/>
        <u/>
        <sz val="10"/>
        <rFont val="GHEA Grapalat"/>
        <family val="3"/>
      </rPr>
      <t>«Արփի լիճ» ազգային պարկ»</t>
    </r>
    <r>
      <rPr>
        <sz val="10"/>
        <rFont val="GHEA Grapalat"/>
        <family val="3"/>
      </rPr>
      <t xml:space="preserve"> ՊՈԱԿ-ի պահպանման ծախսերին:
Հաստիքային միավորների թիվը՝ </t>
    </r>
    <r>
      <rPr>
        <b/>
        <sz val="10"/>
        <rFont val="GHEA Grapalat"/>
        <family val="3"/>
      </rPr>
      <t>33</t>
    </r>
  </si>
  <si>
    <r>
      <t>Ֆինանսական միջոցներն ուղղվելու են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«Զանգեզուր» կենսոլորտային համալիր»</t>
    </r>
    <r>
      <rPr>
        <sz val="10"/>
        <rFont val="GHEA Grapalat"/>
        <family val="3"/>
      </rPr>
      <t xml:space="preserve"> ՊՈԱԿ-ի պահպանման ծախսերին (աշխատավարձի վճարում):
Հաստիքային միավորների թիվը՝ </t>
    </r>
    <r>
      <rPr>
        <b/>
        <sz val="10"/>
        <rFont val="GHEA Grapalat"/>
        <family val="3"/>
      </rPr>
      <t>95.5</t>
    </r>
  </si>
  <si>
    <t xml:space="preserve">Ծրագիրն ավարտվում է 2021 թվականին: Ծրագրի իրականացման ժամկետների հնարավոր երկարաձգման դեպքում լրացուցիչ կներկայացվի ՀՀ 2022 թվականի բյուջետային հայտ: </t>
  </si>
  <si>
    <r>
      <t>Ֆինանսական միջոցներն ուղղվելու են</t>
    </r>
    <r>
      <rPr>
        <u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«Սևան» ազգային պարկ»</t>
    </r>
    <r>
      <rPr>
        <sz val="10"/>
        <rFont val="GHEA Grapalat"/>
        <family val="3"/>
      </rPr>
      <t xml:space="preserve"> ՊՈԱԿ-ի պահպանման ծախսերին (աշխատավարձի վճարում):
Հաստիքային միավորների թիվը՝ </t>
    </r>
    <r>
      <rPr>
        <b/>
        <sz val="10"/>
        <rFont val="GHEA Grapalat"/>
        <family val="3"/>
      </rPr>
      <t>186</t>
    </r>
  </si>
  <si>
    <r>
      <t xml:space="preserve">Ֆինանսական միջոցներն ուղղվելու են </t>
    </r>
    <r>
      <rPr>
        <b/>
        <u/>
        <sz val="10"/>
        <rFont val="GHEA Grapalat"/>
        <family val="3"/>
      </rPr>
      <t>«Խոսրովի անտառ» պետական արգելոց»</t>
    </r>
    <r>
      <rPr>
        <sz val="10"/>
        <rFont val="GHEA Grapalat"/>
        <family val="3"/>
      </rPr>
      <t xml:space="preserve"> ՊՈԱԿ-ի պահպանման ծախսերին (աշխատավարձի վճարում):
Հաստիքային միավորների թիվը՝ </t>
    </r>
    <r>
      <rPr>
        <b/>
        <sz val="10"/>
        <rFont val="GHEA Grapalat"/>
        <family val="3"/>
      </rPr>
      <t>73.5</t>
    </r>
  </si>
  <si>
    <r>
      <t xml:space="preserve">Ֆինանսական միջոցներն ուղղվելու են </t>
    </r>
    <r>
      <rPr>
        <b/>
        <u/>
        <sz val="10"/>
        <rFont val="GHEA Grapalat"/>
        <family val="3"/>
      </rPr>
      <t>«Շրջակա միջավայրի վրա ազդեցության փորձաքննական կենտրոն»</t>
    </r>
    <r>
      <rPr>
        <sz val="10"/>
        <rFont val="GHEA Grapalat"/>
        <family val="3"/>
      </rPr>
      <t xml:space="preserve"> ՊՈԱԿ»-ի պահպանման ծախսերին:
Հաստիքային միավորների թիվը՝ </t>
    </r>
    <r>
      <rPr>
        <b/>
        <sz val="10"/>
        <rFont val="GHEA Grapalat"/>
        <family val="3"/>
      </rPr>
      <t>14.5</t>
    </r>
    <r>
      <rPr>
        <sz val="10"/>
        <rFont val="GHEA Grapalat"/>
        <family val="3"/>
      </rPr>
      <t>:</t>
    </r>
  </si>
  <si>
    <r>
      <t xml:space="preserve">Ֆինանսական միջոցներն ուղղվելու են </t>
    </r>
    <r>
      <rPr>
        <b/>
        <u/>
        <sz val="10"/>
        <rFont val="GHEA Grapalat"/>
        <family val="3"/>
      </rPr>
      <t>«Հայանտառ» ՊՈԱԿ»</t>
    </r>
    <r>
      <rPr>
        <sz val="10"/>
        <rFont val="GHEA Grapalat"/>
        <family val="3"/>
      </rPr>
      <t xml:space="preserve"> ՊՈԱԿ-ի պահպանման ծախսերին (աշխատավարձի վճարում):
Հաստիքային միավորների թիվը՝ </t>
    </r>
    <r>
      <rPr>
        <b/>
        <sz val="10"/>
        <rFont val="GHEA Grapalat"/>
        <family val="3"/>
      </rPr>
      <t>2022թ.-886, 2020-ին՝ 922:</t>
    </r>
  </si>
  <si>
    <r>
      <t xml:space="preserve">  Ֆինանսական միջոցներն ուղղվելու են </t>
    </r>
    <r>
      <rPr>
        <b/>
        <u/>
        <sz val="10"/>
        <rFont val="GHEA Grapalat"/>
        <family val="3"/>
      </rPr>
      <t>«Հայաստանի բնության պետական թանգարան» ՊՈԱԿ-ի</t>
    </r>
    <r>
      <rPr>
        <sz val="10"/>
        <rFont val="GHEA Grapalat"/>
        <family val="3"/>
      </rPr>
      <t xml:space="preserve"> պահպանման ծախսերին:
Հաստիքային միավորների թիվը՝ </t>
    </r>
    <r>
      <rPr>
        <b/>
        <sz val="10"/>
        <rFont val="GHEA Grapalat"/>
        <family val="3"/>
      </rPr>
      <t>27</t>
    </r>
  </si>
  <si>
    <r>
      <t xml:space="preserve">  Ֆինանսական միջոցներն ուղղվելու են </t>
    </r>
    <r>
      <rPr>
        <b/>
        <u/>
        <sz val="10"/>
        <rFont val="GHEA Grapalat"/>
        <family val="3"/>
      </rPr>
      <t>«Կենդանաբանական այգի» ՀՈԱԿ-ի</t>
    </r>
    <r>
      <rPr>
        <sz val="10"/>
        <rFont val="GHEA Grapalat"/>
        <family val="3"/>
      </rPr>
      <t xml:space="preserve"> պահպանման ծախսերին:
Հաստիքային միավորների թիվը՝ </t>
    </r>
    <r>
      <rPr>
        <b/>
        <sz val="10"/>
        <rFont val="GHEA Grapalat"/>
        <family val="3"/>
      </rPr>
      <t>88</t>
    </r>
  </si>
  <si>
    <t>ՀՀ 2022թ-ին բյուջետային ծրագրերի միջոցառումներով նախատեսված աշխատանքները</t>
  </si>
  <si>
    <r>
      <rPr>
        <b/>
        <sz val="10"/>
        <rFont val="GHEA Grapalat"/>
        <family val="3"/>
      </rPr>
      <t>2022</t>
    </r>
    <r>
      <rPr>
        <sz val="10"/>
        <rFont val="GHEA Grapalat"/>
        <family val="3"/>
      </rPr>
      <t xml:space="preserve"> թվականին միջոցառման շրջանակներում նախատեսվում է իրականացնել՝
1.Սևանա  լճում  ձկան  պաշարների  հաշվառում, 
2.Սևանա  լճում  խեցգետնի  պաշարների  հաշվառում, 3.Սևանա  լճի  ջրահավաք ավազանի գետերում ձկան  և  խեցգետնի  ապրելու պայմանների բացահայտում:
</t>
    </r>
  </si>
  <si>
    <r>
      <t>Ֆինանսական միջոցներն ուղղվելու են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ՇՄ անտառային կոմիտեի աշխատակազմի</t>
    </r>
    <r>
      <rPr>
        <sz val="10"/>
        <rFont val="GHEA Grapalat"/>
        <family val="3"/>
      </rPr>
      <t xml:space="preserve"> պահպանմանը:
Հաստիքային միավորների թիվը՝ </t>
    </r>
    <r>
      <rPr>
        <b/>
        <sz val="10"/>
        <rFont val="GHEA Grapalat"/>
        <family val="3"/>
      </rPr>
      <t>53</t>
    </r>
  </si>
  <si>
    <t>2022թ. Հայտ. (հազ. դրամ)</t>
  </si>
  <si>
    <t xml:space="preserve">Ձև N  2 </t>
  </si>
  <si>
    <t xml:space="preserve">              Շրջակա միջավայրի նախարարություն</t>
  </si>
  <si>
    <t>Կառավարման  ապարատ</t>
  </si>
  <si>
    <t>խումբ</t>
  </si>
  <si>
    <t>դաս</t>
  </si>
  <si>
    <t xml:space="preserve"> /հազ. դրամ/</t>
  </si>
  <si>
    <t xml:space="preserve"> Ծրագրային դասիչը</t>
  </si>
  <si>
    <t>2020թ.</t>
  </si>
  <si>
    <t xml:space="preserve"> Ծրագիր</t>
  </si>
  <si>
    <t xml:space="preserve"> Միջոցառում</t>
  </si>
  <si>
    <t>կոդը</t>
  </si>
  <si>
    <t>Բյուջետային ծախսերի տնտ. դասակարգման հոդվածի անվանումը</t>
  </si>
  <si>
    <t xml:space="preserve">  փաստացի  կատարո ղական</t>
  </si>
  <si>
    <t>հաստատված բյուջե</t>
  </si>
  <si>
    <t>բյուջետային  հայտ</t>
  </si>
  <si>
    <t>հայտի տարբերությունը 2021թ. հաստատվածի նկատմամբ</t>
  </si>
  <si>
    <t>հայտի տարբերությունը 2020թ. փաստացի կատարողականի նկատմամբ</t>
  </si>
  <si>
    <t xml:space="preserve">Հիմնավորումներ 8-րդ սյունակում ներկայացված փոփոխությունների վերաբերյալ  </t>
  </si>
  <si>
    <t>Հաստիքային  միավորների  թիվը</t>
  </si>
  <si>
    <t>Հիմք ընդունելով վարչապետի 2021 թվականի փետրվարի 9-ի N02/16.10/3812 հանձնարարականի պահանջները և ֆինանսների նախարարության կողմից ստացված 2022-2024թթ. վերանայված չափաքանակները նախատեսվում է կրճատել է շրջակա միջավայրի նախարարության թվով 24 թափուր հաստիք</t>
  </si>
  <si>
    <t>Ծառայողական  ավտոմեքենաների  քանակը</t>
  </si>
  <si>
    <t>Նախատեսվում է տրանսպորտային պարկի նորացում՝ դուրսգրման և նորերի ձեռքբերման ճանապարհով</t>
  </si>
  <si>
    <t>ԸՆԴԱՄԵՆԸ  ԾԱԽՍԵՐ</t>
  </si>
  <si>
    <t>այդ  թվում՝</t>
  </si>
  <si>
    <t>ԸՆԹԱՑԻԿ  ԾԱԽՍԵՐ</t>
  </si>
  <si>
    <t>այդ  թվում`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</si>
  <si>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</si>
  <si>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2022թ. հայտի տարբերությունը 2021թ. հաստատվածի նկատմամբ պայմանա-վորված է վարչապետի 2021 թվականի փետրվարի 9-ի N02/16.10/3812 հանձնարարականի կատարման շրջանակներում և ֆինանսների նախարարության կողմից ստացված 2022-2024թթ. վերանայված չափաքանակների հիման վրա   շրջակա միջավայրի նախարարության թվով 24 թափուր հաստիքի նախատեսվող կրճատմամբ</t>
  </si>
  <si>
    <t xml:space="preserve">  4111</t>
  </si>
  <si>
    <t xml:space="preserve"> -Աշխատողների աշխատավարձեր և հավելավճարներ</t>
  </si>
  <si>
    <t xml:space="preserve">  4112</t>
  </si>
  <si>
    <t xml:space="preserve"> - Պարգևատրումներ, դրամական խրախուսումներ և հատուկ վճարներ</t>
  </si>
  <si>
    <t>4113</t>
  </si>
  <si>
    <t xml:space="preserve"> -Քաղաքացիական, դատական և պետական ծառայողների պարգևատրում </t>
  </si>
  <si>
    <t>Էներգետիկ ծառայություններ</t>
  </si>
  <si>
    <t>Պայմանավորված է օդորակիչների, կենցաղային սարքերի, սերվերների քանակի ավելացմամբ, ինչպես նաև սերվերային համակարգերի շուրջօրյա աշխատանքն ապահովելու նպատակով օդափոխության համակարգի ներդրմամբ</t>
  </si>
  <si>
    <t>Էլեկտրաէներգիայով ջեռուցման ծառայություններ</t>
  </si>
  <si>
    <t>Գազով ջեռուցման ծառայություններ</t>
  </si>
  <si>
    <t>Կոմունալ ծառայություններ</t>
  </si>
  <si>
    <t>Ջրամատակարարման և ջրահեռացման ծառայություններ</t>
  </si>
  <si>
    <t>Շենքերի պահպանման ծառայություններ /դեռատիզացիա/</t>
  </si>
  <si>
    <t xml:space="preserve">Տեսակավորված աղբի սպասարկման ծառայություններ (մեկ կետ)
Շաբաթական պարբերականությամբ շրջակա միջավայրի նախարարության հարկաբաժնում տեղադրված աղբի տեսակավորման աղբամանից աղբի դուրսբերման և տեղափոխման իրականացում
</t>
  </si>
  <si>
    <t>Կապի ծառայություններ</t>
  </si>
  <si>
    <t>Համաձայն հաշվարկի</t>
  </si>
  <si>
    <t>Ապահովագրական ծախսեր</t>
  </si>
  <si>
    <t>Գույքի և սարքավորումների վարձակալություն</t>
  </si>
  <si>
    <t>Արտագերատեսչական ծախսեր</t>
  </si>
  <si>
    <t>Ծառայողական գործուղումների գծով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</si>
  <si>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</si>
  <si>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</si>
  <si>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</si>
  <si>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</si>
  <si>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</si>
  <si>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</si>
  <si>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</si>
  <si>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1. Բավարարված վճիռների դատական ծախսեր, փորձաքննական եզրակացություններ ստանալու, ինչպես նաև դատական և փաստաբանական ծախսերը փոխհատուցելու նպատակով
2. Վարչապետի 2019 թվականի հոկտեմբերի 15-ի N 02/16.4/46533 հանձնարարականի 1-ին կետ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</si>
  <si>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</si>
  <si>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</si>
  <si>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</si>
  <si>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</si>
  <si>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ՀՀ առաջին փոխվարչապետի 09.01.2019թ. N 2-Ն որոշման 17 կետ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</si>
  <si>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</si>
  <si>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</si>
  <si>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</si>
  <si>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</si>
  <si>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</si>
  <si>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</si>
  <si>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 xml:space="preserve">Համաձայն հաշվարկի
Պայմանավորված է մեկ աշխատողին բաժին ընկնող պիտույքների քանակով, ինչպես նաև նոր ապրանքների գնման անհրաժեշտությամբ </t>
  </si>
  <si>
    <t>Հագուստ և համազգեստ</t>
  </si>
  <si>
    <t xml:space="preserve">Գյուղատնտեսական ապրանքներ </t>
  </si>
  <si>
    <t>Տրանսպորտային նյութեր</t>
  </si>
  <si>
    <t>Առողջապահական և լաբորատոր նյութեր</t>
  </si>
  <si>
    <t xml:space="preserve">Կենցաղային և հանրային սննդի նյութեր </t>
  </si>
  <si>
    <t>Հատուկ նպատակային այլ նյութեր</t>
  </si>
  <si>
    <t>հիմք է հանդիսացել աշխատանքային պայմանների բարելավման պահանջը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</si>
  <si>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</si>
  <si>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</si>
  <si>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Ընթացիկ դրամաշնորհներ պետական կառավարման հատվածին</t>
  </si>
  <si>
    <t>Ընթացիկ սուբվենցիաներ համայնքներին</t>
  </si>
  <si>
    <t>4637</t>
  </si>
  <si>
    <t>Ընթացիկ դրամաշնորհներ պետական և համայնքների ոչ առևտրային կազմակերպություններին</t>
  </si>
  <si>
    <t xml:space="preserve"> Ընթացիկ դրամաշնորհներ պետական և համայնքային առևտրային կազմակերպություններին</t>
  </si>
  <si>
    <t>4639</t>
  </si>
  <si>
    <t>Այլ ընթացիկ դրամաշնորհներ</t>
  </si>
  <si>
    <t>4655</t>
  </si>
  <si>
    <t>Կապիտալ դրամաշնորհներ պետական և համայնքային ոչ առևտրային կազմակերպություններին</t>
  </si>
  <si>
    <t>Այլ նպաստներ բյուջեից</t>
  </si>
  <si>
    <t>Այլ հարկեր</t>
  </si>
  <si>
    <t>Պարտադիր վճարներ</t>
  </si>
  <si>
    <t>ավտոմեքենաների տեխզննություն և բնապահպանական վճար</t>
  </si>
  <si>
    <t>աղբահանություն</t>
  </si>
  <si>
    <t>այլ</t>
  </si>
  <si>
    <t>4824</t>
  </si>
  <si>
    <t>Պետական հատվածի տարբեր մակարդակների կողմից միմյանց նկատմամբ կիրառվող տույժեր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</si>
  <si>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</si>
  <si>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</si>
  <si>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Այլ  ծախսեր</t>
  </si>
  <si>
    <t>Պահուստային միջոցներ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</si>
  <si>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</si>
  <si>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</si>
  <si>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</si>
  <si>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</si>
  <si>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Աճեցվող ակտիվներ </t>
  </si>
  <si>
    <t xml:space="preserve">Ոչ նյութական հիմնական միջոցներ </t>
  </si>
  <si>
    <t>Հայտատուի  անվանումը   Անտառային կոմիտե</t>
  </si>
  <si>
    <t>Տվյալների փաթեթային մշակման ծառայություններ 120,0 հազար,  ՀԾ տարեկան սպասարկում 190.0 հազար դրամ (4 տեղ), անտիվիրուս կասպերսկի 48*8000=384.0 հազար դրամ,  Էլ. Փոստի, և վեբ կայքի տարեկան սպասարկում` 70.0 հազար դրամ, Mulberry էլ. փաստաթղթաշրջանառության համակարգի տարեկան սպասարկման ծառայություններ 60.0*12=720.0 հազարն դրամ</t>
  </si>
  <si>
    <t>Հավելված N 6. Նոր նախաձեռնությունների ֆինանսավորման աղբյուրները (ամփոփ) և առաջնահերթությունները</t>
  </si>
  <si>
    <t>Աղյուսակ 1. Նոր նախաձեռնությունների ֆինանսավորման աղբյուրները (ամփոփ)</t>
  </si>
  <si>
    <t>Նոր նախաձեռնությունների գծով ընդհանուր ծախսերը</t>
  </si>
  <si>
    <t>Նոր նախաձեռնությունների ֆինանսավորման այլ աղբյուրներ</t>
  </si>
  <si>
    <t xml:space="preserve">(տող 2.1 + տող 2.2.) </t>
  </si>
  <si>
    <t>Այլ աղբյուրներից ակնկալվող ֆինանսավորում</t>
  </si>
  <si>
    <t>Այլ ծրագրերից ակնկալվող ծախսային խնայողություններ</t>
  </si>
  <si>
    <t>Նոր նախաձեռնությունների զուտ ազդեցությունը պետական բյուջեի վրա (ընդհանուր ծախս` հանած եկամտի այլընտրանքային աղբյուրներ և/կամ այլ ծրագրերից խնայողություններ)</t>
  </si>
  <si>
    <t>(տող 1 – տող 2)</t>
  </si>
  <si>
    <t>Բնապահպանական ծրագրերի իրականացման գրասենյակ ՊՀ</t>
  </si>
  <si>
    <t xml:space="preserve">Հայտատուի  անվանումը </t>
  </si>
  <si>
    <t>1071</t>
  </si>
  <si>
    <t>Ֆիննախ չափաքանակ</t>
  </si>
  <si>
    <t>Նոր նախաձեռնություններ ըստ հայտի</t>
  </si>
  <si>
    <t>Գործող և նոր</t>
  </si>
  <si>
    <t>Հավելված N 6.1 Բյուջետային ծրագրերի/միջոցառումների ֆինանսավորման առաջնահերթությունները[1]</t>
  </si>
  <si>
    <t>Միջոցառման/դասիչը</t>
  </si>
  <si>
    <t>Ծրագրի/դասիչը</t>
  </si>
  <si>
    <t>Գոյություն ունեցող ծրագրեր/միջոցառումներ</t>
  </si>
  <si>
    <t xml:space="preserve">Նոր նախաձեռնություններ </t>
  </si>
  <si>
    <t>Պարտադիր ծախսերին դասվող միջոցառումներ, այդ թվում՝</t>
  </si>
  <si>
    <t>ՀՀ Անտառային օրենսգրքի հոդված 5-ի կետ 2</t>
  </si>
  <si>
    <t>Շարունակական բնույթի հայեցողական ծախսերին դասվող միջոցառումներ, այդ թվում՝</t>
  </si>
  <si>
    <t>ՀՀ կառավարության 2010 թվականի հունիսի 24-ի «Հայաստանի Հանրապետության Նախագահին առընթեր Սևանա լճի հիմնահարցերի հանձնաժողովի 2009 թվականի աշխատանքային ծրագրին համապատասխան մշակված և Հայաստանի Հանրապետության  Նախագահին առընթեր Սևանա լճի հիմնահարցերի հանձնաժողովի գրություններով ներկայացված միջոցառումների ժամանակացույցը հաստատելու մասին» N 876-Ն որոշմամբ հաստատված միջոցառումների ծրագրի 7-րդ կետով:</t>
  </si>
  <si>
    <t>Միջոցառման իրականացումը նախատեսված է ՀՀ կառավարության 2010 թվականի դեկտեմբերի 9-ի «ՍԵՎԱՆԱ ԼՃԻ ԱՐԴՅՈՒՆԱԳՈՐԾԱԿԱՆ ԵՎ  ԷՆԴԵՄԻԿ  ՁԿՆԱՏԵՍԱԿՆԵՐԻ ՎԵՐԱԿԱՆԳՆՄԱՆ ԾՐԱԳԻՐԸ ՀԱՍՏԱՏԵԼՈՒ ՄԱՍԻՆ» N 1755-Ն որոշմամբ հաստատված միջոցառումների ծրագրի 1-ին և 2-րդ կետերով</t>
  </si>
  <si>
    <t>ՀՀ օրենք`«Շրջակա միջավայրի վրա ազդեցության գնահատման և փորձաքննության մասին» 2014 թ. հուլիսի 22 –ի ՀՕ-110-Ն ՀՀ օրենքի 30-րդ հոդվածի 2-րդ մաս:</t>
  </si>
  <si>
    <t>ՀՀ օրենք` &lt;&lt;Պետական կառավարչական հիմնարկների մասին&gt;&gt; 19 նոյեմբերի 2001 թ. ՀՕ-247 ՀՀ օրենքի 5-րդ հոդվածի 3-րդ մաս:</t>
  </si>
  <si>
    <t xml:space="preserve">Պարտադիր կամ հայեցողական  պարտավորությունների շրջանակը </t>
  </si>
  <si>
    <t xml:space="preserve">Պարտադիր պարտավորության շրջանակներում գործադիր մարմնի հայեցողական իրավասությունների շրջանակները </t>
  </si>
  <si>
    <t xml:space="preserve">Պարտադիր կամ հայեցողական պարտավորությունը սահմանող օրենսդրական հիմքերը </t>
  </si>
  <si>
    <r>
      <t>[1]</t>
    </r>
    <r>
      <rPr>
        <i/>
        <vertAlign val="superscript"/>
        <sz val="8"/>
        <color theme="1"/>
        <rFont val="GHEA Grapalat"/>
        <family val="3"/>
      </rPr>
      <t xml:space="preserve"> </t>
    </r>
    <r>
      <rPr>
        <i/>
        <sz val="8"/>
        <color theme="1"/>
        <rFont val="GHEA Grapalat"/>
        <family val="3"/>
      </rPr>
      <t>Ներկայացվում է համապատասխան միջոցառման շրջանակներում իրականացվող պարտադիր (պարտադիր ծախսերին դասվող միջոցառումների դեպքում) կամ հայեցողական (հայեցողական ծախսերին դասվող միջոցառումների դեպքում) պարտավորությունների համառոտ նկարագիրը՝ այդ թվում մատուցվող ծառայությունների, տրամադրող տարնսֆերտների և շահառուների շրջանակը:</t>
    </r>
  </si>
  <si>
    <r>
      <t>[1]</t>
    </r>
    <r>
      <rPr>
        <i/>
        <sz val="8"/>
        <color theme="1"/>
        <rFont val="GHEA Grapalat"/>
        <family val="3"/>
      </rPr>
      <t xml:space="preserve"> Սյունակը լրացվում է միայն պարտադիր ծախսերին դասվող միջոցառումների համար:</t>
    </r>
  </si>
  <si>
    <r>
      <t>[1]</t>
    </r>
    <r>
      <rPr>
        <i/>
        <sz val="8"/>
        <color theme="1"/>
        <rFont val="GHEA Grapalat"/>
        <family val="3"/>
      </rPr>
      <t xml:space="preserve"> Սյունակում կատարվում են հղումներ պատադիր ծախսային պարտավորությունները սահմանող օրենքների և միջազգային պայմանագրերի կոնկրետ դրույթների վրա, իսկ այդ պարտավորությունների շրջանակներում գործադիր մարմին վերապահված հայեցողական իրավասությունների դեպքում՝ նաև այդ իրավասությունները սահմանող իրավական ակտերի վրա: Հայեցողական ծախսերին դասվող միջոցառումների դեպքում կատարվում են հղումներ այդ ծախսային պարտավորությունները սահմանող իրավական ակտերի վրա:</t>
    </r>
  </si>
  <si>
    <t xml:space="preserve">• Բնության պահպանության մասին ՀՀ օրենսդրության դրույթներ, 
• “Մթնոլորտային օդի պահպանության մասին” ՀՀ օրենք, 
• ՀՀ ջրային օրենսգիրք, 
• Ջրի ազգային ծրագիր, 
• «ՀՀ շրջակա միջավայրի պետական մոնիթորինգի զարգացման հայեցակարգ» ՀՀ կառավարության • Բնության պահպանության մասին ՀՀ օրենսդրության դրույթներ, 
• “Մթնոլորտային օդի պահպանության մասին” ՀՀ օրենք, 
• ՀՀ ջրային օրենսգիրք, 
• Ջրի ազգային ծրագիր, 
• «ՀՀ շրջակա միջավայրի պետական մոնիթորինգի զարգացման հայեցակարգ» ՀՀ կառավարության 2018թ.հունվարի 25-ի N 3 արձանագրային որոշում,
• Սևանա լճի մասին ՀՀ օրենք,
• «Սևանա լճի էկոհամակարգի վերականգնման, պահպանման, վերարտադրման և օգտագործման միջոցառումների տարեկան ու համալիր ծրագրերը հաստատելու մասին» ՀՀ օրենք:
• ՀՀ կառավարության 2019 թ. սեպտեմբերի 30-ի «Սևանա լճի էկոհամակարգերի վերականգնման, պահպանման, վերարտադրման, բնականոն զարգացման և օգտագործման միջոցառումների 2020 թ. տարեկան ծրագիրը հաստատելու մասին» N 1293-Լ որոշում:
• ԵՄ-ՀՀ համապարփակ և ընդլայնված գործընկերության համաձայնագրով ստանձնած պարտավորություններ՝ մասնավորապես ջրի և օդի շրջանակային դիրեկտիվներ,
• «Եվրոպայում մեծ հեռավորությունների վրա օդիա ղտոտիչների տարածման դիտարկան և գնահատման համատեղ ծրագրի (EMEP) երկարաժամկետ ֆինանսավորմանմասին» արձանագրություն,
•  «Կայուն օրգանական աղտոտիչների մասին» կոնվենցիա (Ստոկհոլմ, 2001թ.)
• Անդրսահմանային ջրահոսքերի և միջազգային լճերի պահպանության կոնվենցիա, Հելսինկի, 1992թ.
Եվրոպական Հարևանության քաղաքականության
</t>
  </si>
  <si>
    <t>«Ընկերությունների կողմից վճարվող բնապահպանական
վճարների նպատակային օգտագործման մասին» ՀՀ օրենք</t>
  </si>
  <si>
    <t>ՀՀ Նախագահի 2009 թվականի մայիսի 6-ի ՆԿ-68-Ա կարգադրությամբ հաստատված Եվրոպական հարևանության քաղաքականության Հայաստանի Հանրապետություն-Եվրոպական միություն գործողությունների ծրագրի կատա¬րումն ապահովող 2009-2011 թվականների միջոցառումների ցանկ (7.Ա.7. միջոցառում):</t>
  </si>
  <si>
    <t xml:space="preserve">
ՀՀ օրենք` &lt;&lt;Բնության հատուկ պահպանվող տարածքների մասին&gt;&gt; 2006 թ. դեկտեմբերի 16-ի ՀՕ-211-Ն օրենքի 22-րդ հոդվածի 3-րդ մաս:
ՀՀ միջազգային պայմանագիր` 3«Կենսաբանական բազմազանության մասին» կոնվենցիայի 8-րդ հոդվածի համաձայն յուրաքանչյուր երկիր պարտավոր է ստեղծել ԲՀՊՏ-ների համակարգ և ապահովել դրա կանոնավոր գործունեությունը:</t>
  </si>
  <si>
    <t xml:space="preserve">ՀՀ անտառի ազգային ծրագրի 2-րդ հավելվածի 7-րդ կետի 3-րդ ենթակետի (ծառահատված և դեգրադացված անտառների վերականգնում և նոր տարածքների անտառապատում (տարեկան շուրջ 5000 հա) դրույթներից, ինչպես նաև ինչպես նաև ՄԱԿ-ի Շրջանակային կոնվենցիայի ազգային մակարդակով նախատեսված գործունեության ծրագրից (10.09.2015 N41)
ՀՀ  կառավարության որոշում, 27 հունիսի 2013 թվականի N 684-Ն </t>
  </si>
  <si>
    <t>ՀՀ անտառային օրենսգիրք հոդվածներ 14, 15</t>
  </si>
  <si>
    <t>Հայաստանի բնության պետական թանգարան»  ՊՈԱԿ-ը ստեղծվել է ՀՀ կառավարության 10 հոկտեմբերի 2002 թվականի N 1638-Ն որոշմամ:</t>
  </si>
  <si>
    <t>ՀՀ նախագահի 2017 թվականի դեկտեմբերի 19-ի ՆՀ-922-Ա հրամանագիր
ՀՀ օրենք` &lt;&lt;Պետական կառավարչական հիմնարկների մասին&gt;&gt; 19 նոյեմբերի 2001 թ. ՀՕ-247 ՀՀ օրենքի 5-րդ հոդվածի 3-րդ մաս</t>
  </si>
  <si>
    <t>1.ՀՀ Անտառի ազգային ծրագիր, /կառ. որոշում 2005թ. 21 հուլիսի N 1232-Ն
2.ՀՀ անտառային օրենսգիրք գլուխ 5, 6,8, 9,10 / 2005թ. հոկտեմբերի 24-ին/</t>
  </si>
  <si>
    <t>ծառայությունների մատուցման կարգի սահմանում, շահառուների կոնկրետ կատեգորիաների հստակեցում, տարեկան ֆինանսավորման չափերի որոշում և այլն</t>
  </si>
  <si>
    <t>Անտառային ոլորտի քաղաքականության մշակման, աջակցության և համակարգման ծրագրեր</t>
  </si>
  <si>
    <t>Անտառային պետական կադաստրի վարում</t>
  </si>
  <si>
    <t>ՀՀ Անտառային օրենսգիրք</t>
  </si>
  <si>
    <t>Անտառածածկ տարածքներում վնասատուների և հիվանդությունների դեմ պայքար</t>
  </si>
  <si>
    <t>Անտառվերականգնման և անտառապատման աշխատանքների իրականացում</t>
  </si>
  <si>
    <t>Անտառկառավարման պլանների կազմման աշխատանքների իրականացում</t>
  </si>
  <si>
    <t>&lt;&lt;Հայանտառ&gt;&gt; ՊՈԱԿ-ի իրավասության ներքո գտնվող անտառային տարածքների պահպանում</t>
  </si>
  <si>
    <t xml:space="preserve">Միջոցառման գծով մատուցվող ծառայությունների  շրջանակներում աշխատանքային ծրագրի ձևավորում, հաստատում, աշխատանքային հաստիքների և աշխատավարձի դրույքաչափերի, ինչպես նաև կազմակերպության նախահաշվի կազմում հաստատում:  </t>
  </si>
  <si>
    <t>Բնագիտական նմուշների պահպանություն և ցուցադրություն</t>
  </si>
  <si>
    <t>Բնության հատուկ պահպանվող տարածքների կառավարում պահպանում</t>
  </si>
  <si>
    <t xml:space="preserve">Միջոցառման գծով մատուցվող ծառայությունների  շրջանակներում տարեկան աշխատանքային ծրագրի ձևավորում, հաստատում, աշխատողների հաստիքների և աշխատավարձի դրույքաչափերի, ինչպես նաև կազմակերպության ֆինանսական նախահաշվի կազմում հաստատում և դրանցում փոփոխությունների իրականացում:  </t>
  </si>
  <si>
    <t>Ֆինանսավորման չափի վերանայում</t>
  </si>
  <si>
    <t>Մաքրման ենթակա տարածքների տարածքների գույքագրում,մաքրման աշխատանքների իրականացման համար նախագծերի և նախահաշիվների հաստատում, պայմանագրերի կնքում, լուծարում, ըստ անհրաժեշտության միջոցառման իրականացման կասեցում:</t>
  </si>
  <si>
    <t>Սևանա լճի էկոլոգիական վիճակի բարելավում:</t>
  </si>
  <si>
    <t>Սևանա լճում ձկների և խեցգետնի կենսաբանական չափանիշների որոշում և արդյունագործական պաշարների գնահատում</t>
  </si>
  <si>
    <t xml:space="preserve"> Աջակցություն Կովկասի տարածաշրջանային բնապահպանական կենտրոնի Հայաստանյան մասնաճյուղին</t>
  </si>
  <si>
    <t xml:space="preserve">Կովկասի տարածաշրջանային բնապահպանական կենտրոնի Հայաստանյան մասնաճյուղի գործունեության ապահովում </t>
  </si>
  <si>
    <t>Սևանա լճում և նրա ջրահավաք ավազանում ձկան և խեցգետնի պաշարների հաշվառման աշխատանքների իրականացման համար  նախահաշվի հաստատում, պայմանագրերի կնքում, լուծարում, ըստ անհրաժեշտության միջոցառման իրականացման կասեցում:</t>
  </si>
  <si>
    <t xml:space="preserve">Շրջակա միջավայրի վրա ազդեցության գնահատում և փորձաքննություն </t>
  </si>
  <si>
    <t>Վայրի կենդանիների պահպանումը, ցուցադրումը, անհետացող տեսակների բազմացումն</t>
  </si>
  <si>
    <t>ՀՀ օրենքը&lt;&lt;ԿԵՆԴԱՆԱԿԱՆ ԱՇԽԱՐՀԻ ՄԱՍԻՆ&gt;&gt; Հոդվածներ 4, 27 կետ 1,
ՀՀ կառավարության «ԵՐԵՎԱՆԻ ԿԵՆԴԱՆԱԲԱՆԱԿԱՆ ԱՅԳԻ» ՊԵՏԱԿԱՆ ՀԻՄՆԱՐԿԸ ՎԵՐԱԿԱԶՄԱԿԵՐՊԵԼՈՒ ՄԱՍԻՆ» 08.02.2020թ. N1214-Ն որոշում</t>
  </si>
  <si>
    <t xml:space="preserve">. Համայնքների վարչական տարածքներում վնասակար ազդեցություն թողնող ընկերությունների ցանկի սահմանում, բնակավայրերի մասհանումների բաշխման չափի հաշվարկում, համայնքների կողմից մշակված և ներկայացված ծրագրի հաստատումը, պետական բյուջեով նախատեսված ծրագրերում բյուջեով սահմանված մասհանումների շրջանակներում փոփոխություններ վերաբերյալ համաձայնեցումների, ծրագրում ներառված միջոցառումների հետ կապված դիտողությունների և առաջարկությունների տրամադրում, Հայաստանի Հանրապետության տվյալ տարվա պետական բյուջեի մասին ՀՀ օրենքով՝ սուբվենցիայի տրամադրման պայմանագրի կնքում։
</t>
  </si>
  <si>
    <t>Հավելված N4.1. Պարտադիր և հայեցողական ծախսերը</t>
  </si>
  <si>
    <t>Հիդրոօդերևութաբանության, շրջակա  միջավայրի մոնիտորինգ  և տեղեկատվության  ապահովում</t>
  </si>
  <si>
    <t>Շրջակա միջավայրի նախարարության տեխնիկական կարողությունների ընդլայնում</t>
  </si>
  <si>
    <r>
      <t>Միջոցառման շրջանակներում ազդակիր</t>
    </r>
    <r>
      <rPr>
        <b/>
        <sz val="10"/>
        <rFont val="GHEA Grapalat"/>
        <family val="3"/>
      </rPr>
      <t xml:space="preserve"> 21</t>
    </r>
    <r>
      <rPr>
        <sz val="10"/>
        <rFont val="GHEA Grapalat"/>
        <family val="3"/>
      </rPr>
      <t xml:space="preserve"> համայնքներում՝ ըստ ներկայացված ծրագրերի,նախատեսվում է բնապահպանական ծրագրերի իրականացում
</t>
    </r>
  </si>
  <si>
    <r>
      <t xml:space="preserve"> Ֆինանսական միջոցներն ուղղվելու են </t>
    </r>
    <r>
      <rPr>
        <b/>
        <u/>
        <sz val="10"/>
        <rFont val="GHEA Grapalat"/>
        <family val="3"/>
      </rPr>
      <t>«Ծրագրերի իրականացման գրասենյակ»</t>
    </r>
    <r>
      <rPr>
        <sz val="10"/>
        <rFont val="GHEA Grapalat"/>
        <family val="3"/>
      </rPr>
      <t xml:space="preserve">ՊՀ-ի պահպանմանը, 
հաստիքային միավորների թիվը՝ </t>
    </r>
    <r>
      <rPr>
        <b/>
        <sz val="10"/>
        <rFont val="GHEA Grapalat"/>
        <family val="3"/>
      </rPr>
      <t>26</t>
    </r>
  </si>
  <si>
    <t xml:space="preserve"> 2023թվականի համար նախատեսված ֆինանսական միջոցներն ուղղվելու են Շրջակա միջավայրի նախարարության աշխատակազմի համար վարչական տեխնիկայի և գույքի ձեռքբերմանը:</t>
  </si>
  <si>
    <r>
      <t xml:space="preserve">Ֆինանսական միջոցներն ուղղվելու են Շրջակա միջավայրի նախարարության տրանսպորտային պարկի թարմեցմանը: </t>
    </r>
    <r>
      <rPr>
        <b/>
        <u/>
        <sz val="10"/>
        <rFont val="GHEA Grapalat"/>
        <family val="3"/>
      </rPr>
      <t>2023թ</t>
    </r>
    <r>
      <rPr>
        <sz val="10"/>
        <rFont val="GHEA Grapalat"/>
        <family val="3"/>
      </rPr>
      <t xml:space="preserve">. նախատեսվում է ձեռք բերել Վազ-2121 մակնիշի </t>
    </r>
    <r>
      <rPr>
        <b/>
        <sz val="10"/>
        <rFont val="GHEA Grapalat"/>
        <family val="3"/>
      </rPr>
      <t>6</t>
    </r>
    <r>
      <rPr>
        <sz val="10"/>
        <rFont val="GHEA Grapalat"/>
        <family val="3"/>
      </rPr>
      <t xml:space="preserve"> մարդատար ավտոմեքենաներ՝ ԼԹՀ վարչության բնականոն գործունեությունը ապահովելու նպատակով:</t>
    </r>
  </si>
  <si>
    <r>
      <t xml:space="preserve">Ֆինանսական միջոցներն ուղղվելու են ռազմական դրության ժամանակ (կապի հնարավոր խափանման դեպքում) շրջակա միջավայրի նախարարության քաղաքացիական պաշտպանության կառավարման համակարգի բնականոն ընթացքի ապահովմանը: </t>
    </r>
    <r>
      <rPr>
        <b/>
        <sz val="10"/>
        <rFont val="GHEA Grapalat"/>
        <family val="3"/>
      </rPr>
      <t>2023թ</t>
    </r>
    <r>
      <rPr>
        <sz val="10"/>
        <rFont val="GHEA Grapalat"/>
        <family val="3"/>
      </rPr>
      <t>. նախատեսվում է ձեռք բերել ռադիոկապի հատուկ միջոցներ:</t>
    </r>
  </si>
  <si>
    <r>
      <rPr>
        <b/>
        <sz val="10"/>
        <rFont val="GHEA Grapalat"/>
        <family val="3"/>
      </rPr>
      <t>2022</t>
    </r>
    <r>
      <rPr>
        <sz val="10"/>
        <rFont val="GHEA Grapalat"/>
        <family val="3"/>
      </rPr>
      <t xml:space="preserve"> թվականի բյուջետային հայտով միջոցառման շրջանակներում նախատեսվում է իրականացնել՝ </t>
    </r>
    <r>
      <rPr>
        <b/>
        <sz val="10"/>
        <rFont val="GHEA Grapalat"/>
        <family val="3"/>
      </rPr>
      <t xml:space="preserve"> 271</t>
    </r>
    <r>
      <rPr>
        <sz val="10"/>
        <rFont val="GHEA Grapalat"/>
        <family val="3"/>
      </rPr>
      <t xml:space="preserve"> հա ջրածածկ անտառտնկարկների մաքրում:
</t>
    </r>
  </si>
  <si>
    <r>
      <t>Ֆինանսական միջոցներն ուղղվելու են</t>
    </r>
    <r>
      <rPr>
        <u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«Դիլիջան» ազգային պարկ»</t>
    </r>
    <r>
      <rPr>
        <sz val="10"/>
        <rFont val="GHEA Grapalat"/>
        <family val="3"/>
      </rPr>
      <t xml:space="preserve"> ՊՈԱԿ-ի պահպանման ծախսերին</t>
    </r>
    <r>
      <rPr>
        <b/>
        <sz val="10"/>
        <rFont val="GHEA Grapalat"/>
        <family val="3"/>
      </rPr>
      <t xml:space="preserve"> </t>
    </r>
    <r>
      <rPr>
        <sz val="10"/>
        <rFont val="GHEA Grapalat"/>
        <family val="3"/>
      </rPr>
      <t xml:space="preserve">(աշխատավարձի վճարում):
Հաստիքային միավորների թիվը՝ </t>
    </r>
    <r>
      <rPr>
        <b/>
        <sz val="10"/>
        <rFont val="GHEA Grapalat"/>
        <family val="3"/>
      </rPr>
      <t>94:</t>
    </r>
  </si>
  <si>
    <r>
      <t>Ֆինանսական միջոցներն ուղղվելու են</t>
    </r>
    <r>
      <rPr>
        <u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«Արգելոցապարկային համալիր»</t>
    </r>
    <r>
      <rPr>
        <sz val="10"/>
        <rFont val="GHEA Grapalat"/>
        <family val="3"/>
      </rPr>
      <t xml:space="preserve"> ՊՈԱԿ-ի պահպանման ծախսերին:
Հաստիքային միավորների թիվը՝ </t>
    </r>
    <r>
      <rPr>
        <b/>
        <sz val="10"/>
        <rFont val="GHEA Grapalat"/>
        <family val="3"/>
      </rPr>
      <t>84:</t>
    </r>
  </si>
  <si>
    <t xml:space="preserve">   Որպես միջազգային պարտավորություն նշված գումարն ուղղվելու է Կովկասի տարածաշրջանային բնապահպանական կենտրոնի հայաստանյան մասնաճյուղի գրասենյակի վարձակալության 2022 թվականի նախատեսված ծախսերի ֆինանսավորմանը:
</t>
  </si>
  <si>
    <r>
      <t xml:space="preserve">Միջոցառման շրջանակներում </t>
    </r>
    <r>
      <rPr>
        <b/>
        <sz val="10"/>
        <rFont val="GHEA Grapalat"/>
        <family val="3"/>
      </rPr>
      <t>2023</t>
    </r>
    <r>
      <rPr>
        <sz val="10"/>
        <rFont val="GHEA Grapalat"/>
        <family val="3"/>
      </rPr>
      <t xml:space="preserve"> թվականին նախատեսվում է </t>
    </r>
    <r>
      <rPr>
        <b/>
        <sz val="10"/>
        <rFont val="GHEA Grapalat"/>
        <family val="3"/>
      </rPr>
      <t>342.4</t>
    </r>
    <r>
      <rPr>
        <sz val="10"/>
        <rFont val="GHEA Grapalat"/>
        <family val="3"/>
      </rPr>
      <t xml:space="preserve"> հա  տարածքում  իրականացնել Անտառային պետական կադաստրի վարում;
</t>
    </r>
    <r>
      <rPr>
        <sz val="10"/>
        <color rgb="FFFF0000"/>
        <rFont val="GHEA Grapalat"/>
        <family val="3"/>
      </rPr>
      <t xml:space="preserve">Միջոցառման իրականացումը տեղափոխվել է 2023-2024 թվականներ:
</t>
    </r>
  </si>
  <si>
    <r>
      <t>Միջոցառման շրջանակներում</t>
    </r>
    <r>
      <rPr>
        <b/>
        <sz val="10"/>
        <rFont val="GHEA Grapalat"/>
        <family val="3"/>
      </rPr>
      <t xml:space="preserve"> 2022</t>
    </r>
    <r>
      <rPr>
        <sz val="10"/>
        <rFont val="GHEA Grapalat"/>
        <family val="3"/>
      </rPr>
      <t xml:space="preserve"> թվականին նախատեսվում է </t>
    </r>
    <r>
      <rPr>
        <b/>
        <sz val="10"/>
        <rFont val="GHEA Grapalat"/>
        <family val="3"/>
      </rPr>
      <t>5400</t>
    </r>
    <r>
      <rPr>
        <sz val="10"/>
        <rFont val="GHEA Grapalat"/>
        <family val="3"/>
      </rPr>
      <t xml:space="preserve"> հա  տարածքում իրականացնել անտառային վնասատուների և հիվանդությունների դեմ ավիացիոն պայքար:
</t>
    </r>
  </si>
  <si>
    <r>
      <t xml:space="preserve">Միջոցառման շրջանակներում </t>
    </r>
    <r>
      <rPr>
        <b/>
        <sz val="10"/>
        <rFont val="GHEA Grapalat"/>
        <family val="3"/>
      </rPr>
      <t>2022</t>
    </r>
    <r>
      <rPr>
        <sz val="10"/>
        <rFont val="GHEA Grapalat"/>
        <family val="3"/>
      </rPr>
      <t xml:space="preserve"> թվականին նախատեսվում է</t>
    </r>
    <r>
      <rPr>
        <b/>
        <sz val="10"/>
        <rFont val="GHEA Grapalat"/>
        <family val="3"/>
      </rPr>
      <t xml:space="preserve"> 130 </t>
    </r>
    <r>
      <rPr>
        <sz val="10"/>
        <rFont val="GHEA Grapalat"/>
        <family val="3"/>
      </rPr>
      <t xml:space="preserve"> հա, </t>
    </r>
    <r>
      <rPr>
        <b/>
        <sz val="10"/>
        <rFont val="GHEA Grapalat"/>
        <family val="3"/>
      </rPr>
      <t>2023-ին-350 Հա</t>
    </r>
    <r>
      <rPr>
        <sz val="10"/>
        <rFont val="GHEA Grapalat"/>
        <family val="3"/>
      </rPr>
      <t xml:space="preserve"> և </t>
    </r>
    <r>
      <rPr>
        <b/>
        <sz val="10"/>
        <rFont val="GHEA Grapalat"/>
        <family val="3"/>
      </rPr>
      <t>2024թ-ին 650 հա</t>
    </r>
    <r>
      <rPr>
        <sz val="10"/>
        <rFont val="GHEA Grapalat"/>
        <family val="3"/>
      </rPr>
      <t xml:space="preserve"> անտառվերականգնման և անտառապատման աշխատանքների իրականացում:
</t>
    </r>
    <r>
      <rPr>
        <sz val="10"/>
        <color rgb="FFFF0000"/>
        <rFont val="GHEA Grapalat"/>
        <family val="3"/>
      </rPr>
      <t>2021թ. համեմատ 2022թ. 769.8 հազ.դրամի կրճատումը կատարվել է անտառվերականգման ծավալների վերանայման արդյունքում:</t>
    </r>
    <r>
      <rPr>
        <sz val="10"/>
        <rFont val="GHEA Grapalat"/>
        <family val="3"/>
      </rPr>
      <t xml:space="preserve">
</t>
    </r>
  </si>
  <si>
    <r>
      <t>Միջոցառման շրջանակներում</t>
    </r>
    <r>
      <rPr>
        <b/>
        <sz val="10"/>
        <rFont val="GHEA Grapalat"/>
        <family val="3"/>
      </rPr>
      <t xml:space="preserve"> 2022</t>
    </r>
    <r>
      <rPr>
        <sz val="10"/>
        <rFont val="GHEA Grapalat"/>
        <family val="3"/>
      </rPr>
      <t xml:space="preserve"> թվականին նախատեսվում է  «Հայանտառ» ՊՈԱԿ-ի 2 անտառտնտեսության</t>
    </r>
    <r>
      <rPr>
        <b/>
        <sz val="10"/>
        <rFont val="GHEA Grapalat"/>
        <family val="3"/>
      </rPr>
      <t xml:space="preserve"> 29157.7</t>
    </r>
    <r>
      <rPr>
        <sz val="10"/>
        <rFont val="GHEA Grapalat"/>
        <family val="3"/>
      </rPr>
      <t xml:space="preserve"> հա, 2023-ին-61498.5 հա. և 2024-59367 հա անտառածածք տարածքների համար անտառկառավարման պլանների կազմման աշխատանքների իրականացում:
</t>
    </r>
    <r>
      <rPr>
        <sz val="10"/>
        <color rgb="FFFF0000"/>
        <rFont val="GHEA Grapalat"/>
        <family val="3"/>
      </rPr>
      <t>2021թ. Համեմատ 2022թ-ին 20.7 մլն.դրամի կրճատումը պայմանավորված է աշխատանքների ծավալների կրճատմամբ:</t>
    </r>
  </si>
  <si>
    <r>
      <t xml:space="preserve">4657
</t>
    </r>
    <r>
      <rPr>
        <i/>
        <sz val="8"/>
        <rFont val="GHEA Grapalat"/>
        <family val="3"/>
      </rPr>
      <t xml:space="preserve">Այլ կապիտալ դրամաշնորհներ </t>
    </r>
  </si>
  <si>
    <r>
      <rPr>
        <b/>
        <i/>
        <sz val="8"/>
        <rFont val="GHEA Grapalat"/>
        <family val="3"/>
      </rPr>
      <t xml:space="preserve">4657
</t>
    </r>
    <r>
      <rPr>
        <i/>
        <sz val="8"/>
        <rFont val="GHEA Grapalat"/>
        <family val="3"/>
      </rPr>
      <t xml:space="preserve">Այլ կապիտալ դրամաշնորհներ </t>
    </r>
  </si>
  <si>
    <r>
      <t>Ֆինանսական միջոցներն ուղղվելու են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«Հիդրոօդերևութաբանության և  մոնիտորինգի Կենտրոն»</t>
    </r>
    <r>
      <rPr>
        <sz val="10"/>
        <rFont val="GHEA Grapalat"/>
        <family val="3"/>
      </rPr>
      <t xml:space="preserve"> ՊՈԱԿ»-ի պահպանման ծախսերին:
Հաստիքային միավորների թիվը՝ </t>
    </r>
    <r>
      <rPr>
        <b/>
        <sz val="10"/>
        <rFont val="GHEA Grapalat"/>
        <family val="3"/>
      </rPr>
      <t xml:space="preserve">2020-782, 2022-ին՝ 754
</t>
    </r>
    <r>
      <rPr>
        <b/>
        <sz val="10"/>
        <color rgb="FFFF0000"/>
        <rFont val="GHEA Grapalat"/>
        <family val="3"/>
      </rPr>
      <t>2021 թվականի համեմատ 2022-2024թթ. յուրաքանչյուր տարվա համար 22.497.9 մլն. դրամ գումարի նվազեցումը պայմանավորված է ՊՈԱԿ-ի 18 հաստիքների կրճատմամբ:</t>
    </r>
  </si>
  <si>
    <t>Հ/Հ</t>
  </si>
  <si>
    <t>Համայնքը</t>
  </si>
  <si>
    <t>Համամասնությունը, %</t>
  </si>
  <si>
    <t>2018-2020թթ. հաշվարկված բնապահպանական հարկի գումարներ /հազ. դրամ/</t>
  </si>
  <si>
    <t>Ստացված/ նախատեսված սուբվենցիայի գումարը</t>
  </si>
  <si>
    <r>
      <rPr>
        <b/>
        <sz val="14"/>
        <color indexed="11"/>
        <rFont val="GHEA Grapalat"/>
        <family val="3"/>
      </rPr>
      <t>2022թ</t>
    </r>
    <r>
      <rPr>
        <b/>
        <sz val="10"/>
        <color indexed="13"/>
        <rFont val="GHEA Grapalat"/>
        <family val="3"/>
      </rPr>
      <t>.</t>
    </r>
    <r>
      <rPr>
        <b/>
        <sz val="10"/>
        <color indexed="9"/>
        <rFont val="GHEA Grapalat"/>
        <family val="3"/>
      </rPr>
      <t xml:space="preserve">
= (2018թ+2019թ+2020թ)-(2020թ+2021թ)</t>
    </r>
  </si>
  <si>
    <t xml:space="preserve">Ջրային ռեսուրս վնասակար նյութերի և (կամ) միացությունների արտահոսքի համար </t>
  </si>
  <si>
    <t>Մթնոլորտային օդ վնասակար նյութերի արտանետման համար</t>
  </si>
  <si>
    <t>Շրջակա միջավայրին վնաս պատճառող ապրանքների համար</t>
  </si>
  <si>
    <t>2018թ.</t>
  </si>
  <si>
    <t>2019թ.</t>
  </si>
  <si>
    <t>2018-2020թթ.</t>
  </si>
  <si>
    <t>ջուր</t>
  </si>
  <si>
    <t>օդ</t>
  </si>
  <si>
    <t>թափոն</t>
  </si>
  <si>
    <t xml:space="preserve">Երևան </t>
  </si>
  <si>
    <t>«Երևանի ՋԷԿ» ՓԲԸ</t>
  </si>
  <si>
    <t xml:space="preserve">«Գաջեգործ» ՓԲԸ </t>
  </si>
  <si>
    <t>«Գաջ» ՓԲԸ</t>
  </si>
  <si>
    <t>«Արմենիան Մոլիբդեն Փրոդաքշն» ՍՊԸ</t>
  </si>
  <si>
    <t>«Մաքուր երկաթ»  ԲԲԸ</t>
  </si>
  <si>
    <t>«Նաիրիտ» գործարան» ՓԲԸ</t>
  </si>
  <si>
    <t>ԼՈՌՈՒ ՄԱՐԶ</t>
  </si>
  <si>
    <t>Ալավերդի</t>
  </si>
  <si>
    <r>
      <t>«Արմենիան Քափըր Փրոգրամ</t>
    </r>
    <r>
      <rPr>
        <sz val="12"/>
        <color indexed="8"/>
        <rFont val="GHEA Grapalat"/>
        <family val="3"/>
      </rPr>
      <t>»</t>
    </r>
    <r>
      <rPr>
        <sz val="10"/>
        <color indexed="8"/>
        <rFont val="GHEA Grapalat"/>
        <family val="3"/>
      </rPr>
      <t xml:space="preserve"> ՓԲԸ </t>
    </r>
  </si>
  <si>
    <t>Ախթալա</t>
  </si>
  <si>
    <t>«Ախթալայի լեռնահարստացման կոմբինատ» ՓԲԸ</t>
  </si>
  <si>
    <t>Օձուն</t>
  </si>
  <si>
    <t>«Մուլտի Գրուպ Կոնցեռն» ՍՊԸ (Մղարթի 5 և 8 հանքային մարմինների մասով)</t>
  </si>
  <si>
    <t>Շնող</t>
  </si>
  <si>
    <t xml:space="preserve">«Արմենիան Քափըր Փրոգրամ» ՓԲԸ </t>
  </si>
  <si>
    <t>«Թեղուտ» ՓԲԸ</t>
  </si>
  <si>
    <t>Ստեփանավան</t>
  </si>
  <si>
    <t>«Սագամար» ՓԲԸ</t>
  </si>
  <si>
    <t>Լոռի Բերդ</t>
  </si>
  <si>
    <t>Քարաբերդ</t>
  </si>
  <si>
    <t>«Ասսաթ» ՍՊԸ</t>
  </si>
  <si>
    <t>Արջուտ</t>
  </si>
  <si>
    <t>«Բակտեկ Էկո» ՍՊԸ</t>
  </si>
  <si>
    <t>Սյունիքի մարզ</t>
  </si>
  <si>
    <t>Քաջարան</t>
  </si>
  <si>
    <t>«Զանգեզուրի պղնձամոլիբդենային կոմբինատ» ՓԲԸ</t>
  </si>
  <si>
    <t>«Լեռ-Էքս» ՍՊԸ</t>
  </si>
  <si>
    <t>«ԱՏ-Մետալս» ՍՊԸ</t>
  </si>
  <si>
    <t>Կապան</t>
  </si>
  <si>
    <t>«Չաարատ Կապան» ՓԲԸ</t>
  </si>
  <si>
    <t>Մեղրի</t>
  </si>
  <si>
    <t>«Ագարակի պղնձամոլիբդենային կոմբինատ» ՓԲԸ</t>
  </si>
  <si>
    <t>«Լիճքվազ» ՍՊԸ</t>
  </si>
  <si>
    <t>«Ակտիվ լեռնագործ» ՍՊԸ</t>
  </si>
  <si>
    <t>«Թաթսթոուն» ՍՊԸ</t>
  </si>
  <si>
    <t>«Ղարագուլյաններ» ՓԲԸ</t>
  </si>
  <si>
    <t>Սիսիան</t>
  </si>
  <si>
    <t>«Մոլիբդենի աշխարհ» ՍՊԸ</t>
  </si>
  <si>
    <t>«Մարջան Մայնինգ Քոմփանի» ՍՊԸ</t>
  </si>
  <si>
    <t>«Գեղի Գօլդ» ՍՊԸ</t>
  </si>
  <si>
    <t>Գորայք</t>
  </si>
  <si>
    <t>«Լիդիան Արմենիա» ՓԲԸ</t>
  </si>
  <si>
    <t>Արարատի մարզ</t>
  </si>
  <si>
    <t>Արարատ</t>
  </si>
  <si>
    <t>«Արարատցեմենտ» ՓԲԸ</t>
  </si>
  <si>
    <t>«Գեոպրոմայնինգ Գոլդ» ՍՊԸ</t>
  </si>
  <si>
    <t>Կոտայքի մարզ</t>
  </si>
  <si>
    <t>Հրազդան</t>
  </si>
  <si>
    <t>«Հրազդան Ցեմենտ Քորփորեյշն» ՍՊԸ</t>
  </si>
  <si>
    <t>«Հրազդանի էներգետիկ կազմակերպություն (ՀրազՋԷԿ)» ԲԲԸ</t>
  </si>
  <si>
    <t>«Ֆորչն Ռիզորսիս» ՍՊԸ</t>
  </si>
  <si>
    <t>Ծաղկաձոր</t>
  </si>
  <si>
    <t>Չարենցավան</t>
  </si>
  <si>
    <t>«Ձուլակենտրոն» ԲԲԸ</t>
  </si>
  <si>
    <t>«Ասկե-Գրուպ» ԲԲԸ</t>
  </si>
  <si>
    <t>Մեղրաձոր</t>
  </si>
  <si>
    <t>«Մեղրաձոր Գոլդ» ՍՊԸ</t>
  </si>
  <si>
    <t>«Պարամաունտ Գոլդ Մայնինգ» ՍՊԸ</t>
  </si>
  <si>
    <t>Արմավիրի մարզ</t>
  </si>
  <si>
    <t>Մեծամոր</t>
  </si>
  <si>
    <t>«Հայկական ատոմային էլեկտրակայան» ՓԲԸ</t>
  </si>
  <si>
    <t>Գեղարքունիքի մարզ</t>
  </si>
  <si>
    <t>Գեղամասար</t>
  </si>
  <si>
    <t>Տավուշի մարզ</t>
  </si>
  <si>
    <t>Կողբ</t>
  </si>
  <si>
    <t>Նոյեմբերյան</t>
  </si>
  <si>
    <t>գ. Բագրատաշեն</t>
  </si>
  <si>
    <r>
      <t>«Արմենիա Քափր Փրոգրամ</t>
    </r>
    <r>
      <rPr>
        <sz val="12"/>
        <color indexed="8"/>
        <rFont val="GHEA Grapalat"/>
        <family val="3"/>
      </rPr>
      <t>»</t>
    </r>
    <r>
      <rPr>
        <sz val="10"/>
        <color indexed="8"/>
        <rFont val="GHEA Grapalat"/>
        <family val="3"/>
      </rPr>
      <t xml:space="preserve"> ՓԲԸ </t>
    </r>
  </si>
  <si>
    <t>Այրում</t>
  </si>
  <si>
    <t>Վայոց ձորի մարզ</t>
  </si>
  <si>
    <t>Զառիթափ</t>
  </si>
  <si>
    <t>«Վարդանի զարթոնքը» ՍՊԸ</t>
  </si>
  <si>
    <t>«Վայք գոլդ» ՍՊԸ</t>
  </si>
  <si>
    <t>Ջերմուկ</t>
  </si>
  <si>
    <t>Վայք</t>
  </si>
  <si>
    <t>Արագածոտնի մարզ</t>
  </si>
  <si>
    <t>Մելիքգյուղ</t>
  </si>
  <si>
    <t>«Մեգո-Գոլդ» ՍՊԸ</t>
  </si>
  <si>
    <r>
      <rPr>
        <sz val="10"/>
        <rFont val="GHEA Grapalat"/>
        <family val="3"/>
      </rPr>
      <t>Ֆինանսական միջոցներն ուղղվելու են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Շրջակա միջավայրի նախարարության աշխատակազմի</t>
    </r>
    <r>
      <rPr>
        <sz val="10"/>
        <rFont val="GHEA Grapalat"/>
        <family val="3"/>
      </rPr>
      <t xml:space="preserve"> պահպանմանը:
Հաստիքային միավորների թիվը՝</t>
    </r>
    <r>
      <rPr>
        <b/>
        <sz val="10"/>
        <rFont val="GHEA Grapalat"/>
        <family val="3"/>
      </rPr>
      <t xml:space="preserve"> 2020- 228, 2022-ին՝ 204
</t>
    </r>
    <r>
      <rPr>
        <sz val="10"/>
        <color rgb="FFFF0000"/>
        <rFont val="GHEA Grapalat"/>
        <family val="3"/>
      </rPr>
      <t>2021թ. բյուջեի համեմատ 100.9 մլն.դրամի նվազեցումը պայմանավորված է աշխատակազմի 24 հաստիքի կրճատմամբ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</si>
</sst>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-* #,##0.00_р_._-;\-* #,##0.00_р_._-;_-* &quot;-&quot;??_р_._-;_-@_-"/>
    <numFmt numFmtId="167" formatCode="#,##0.0"/>
    <numFmt numFmtId="168" formatCode="_-* #,##0.00_-;\-* #,##0.00_-;_-* &quot;-&quot;??_-;_-@_-"/>
    <numFmt numFmtId="169" formatCode="0_);\(0\)"/>
    <numFmt numFmtId="170" formatCode="##,##0.0;\(##,##0.0\);\-"/>
    <numFmt numFmtId="171" formatCode="#,##0.0_);\(#,##0.0\)"/>
    <numFmt numFmtId="172" formatCode="_-* #,##0.0_р_._-;\-* #,##0.0_р_._-;_-* &quot;-&quot;??_р_._-;_-@_-"/>
    <numFmt numFmtId="174" formatCode="_(* #,##0.0_);_(* \(#,##0.0\);_(* &quot;-&quot;_);_(@_)"/>
    <numFmt numFmtId="175" formatCode="0.0_);\(0.0\)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Arial AM"/>
      <family val="2"/>
    </font>
    <font>
      <i/>
      <sz val="9"/>
      <color theme="1"/>
      <name val="GHEA Grapalat"/>
      <family val="3"/>
    </font>
    <font>
      <b/>
      <sz val="10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GHEA Grapalat"/>
      <family val="3"/>
    </font>
    <font>
      <i/>
      <sz val="8"/>
      <name val="GHEA Grapalat"/>
      <family val="3"/>
    </font>
    <font>
      <sz val="8"/>
      <name val="GHEA Grapalat"/>
      <family val="3"/>
    </font>
    <font>
      <sz val="8"/>
      <name val="GHEA Grapalat"/>
      <family val="2"/>
    </font>
    <font>
      <i/>
      <sz val="9"/>
      <name val="GHEA Grapalat"/>
      <family val="3"/>
    </font>
    <font>
      <b/>
      <sz val="10"/>
      <color theme="1"/>
      <name val="Arial AM"/>
      <family val="2"/>
    </font>
    <font>
      <sz val="10"/>
      <name val="Arial AM"/>
      <family val="2"/>
    </font>
    <font>
      <sz val="10"/>
      <color indexed="8"/>
      <name val="Arial Armenian"/>
      <family val="2"/>
    </font>
    <font>
      <sz val="10"/>
      <color indexed="8"/>
      <name val="Arial AM"/>
      <family val="2"/>
    </font>
    <font>
      <sz val="10"/>
      <name val="Arial Armenian"/>
      <family val="2"/>
    </font>
    <font>
      <b/>
      <sz val="10"/>
      <name val="GHEA Grapalat"/>
      <family val="3"/>
    </font>
    <font>
      <b/>
      <sz val="10"/>
      <color theme="1"/>
      <name val="Calibri"/>
      <family val="2"/>
      <scheme val="minor"/>
    </font>
    <font>
      <b/>
      <i/>
      <sz val="8"/>
      <name val="GHEA Grapalat"/>
      <family val="3"/>
    </font>
    <font>
      <b/>
      <sz val="9"/>
      <name val="GHEA Grapalat"/>
      <family val="3"/>
    </font>
    <font>
      <sz val="9"/>
      <name val="Arial AM"/>
      <family val="2"/>
    </font>
    <font>
      <sz val="9"/>
      <color theme="1"/>
      <name val="Calibri"/>
      <family val="2"/>
      <scheme val="minor"/>
    </font>
    <font>
      <sz val="10"/>
      <name val="GHEA Grapalat"/>
      <family val="3"/>
    </font>
    <font>
      <i/>
      <sz val="10"/>
      <name val="GHEA Grapalat"/>
      <family val="3"/>
    </font>
    <font>
      <i/>
      <sz val="10"/>
      <color theme="1"/>
      <name val="GHEA Grapalat"/>
      <family val="3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GHEA Grapalat"/>
      <family val="3"/>
    </font>
    <font>
      <b/>
      <i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b/>
      <sz val="11"/>
      <name val="GHEA Grapalat"/>
      <family val="3"/>
    </font>
    <font>
      <b/>
      <u/>
      <sz val="11"/>
      <name val="Calibri"/>
      <family val="2"/>
      <scheme val="minor"/>
    </font>
    <font>
      <sz val="10"/>
      <name val="Arial LatArm"/>
      <family val="2"/>
    </font>
    <font>
      <b/>
      <sz val="9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b/>
      <sz val="9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1"/>
      <color theme="1"/>
      <name val="Arial Armenian"/>
      <family val="2"/>
    </font>
    <font>
      <u/>
      <sz val="11"/>
      <color theme="1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imes Armeni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AM"/>
      <family val="2"/>
    </font>
    <font>
      <i/>
      <sz val="8"/>
      <name val="GHEA Grapalat"/>
      <family val="2"/>
    </font>
    <font>
      <sz val="9"/>
      <color indexed="8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7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  <font>
      <b/>
      <u/>
      <sz val="10"/>
      <name val="GHEA Grapalat"/>
      <family val="3"/>
    </font>
    <font>
      <u/>
      <sz val="10"/>
      <name val="GHEA Grapalat"/>
      <family val="3"/>
    </font>
    <font>
      <b/>
      <sz val="8"/>
      <name val="GHEA Grapalat"/>
      <family val="3"/>
    </font>
    <font>
      <b/>
      <sz val="11"/>
      <color rgb="FFFF0000"/>
      <name val="GHEA Grapalat"/>
      <family val="3"/>
    </font>
    <font>
      <sz val="9"/>
      <name val="GHEA Mariam"/>
      <family val="3"/>
    </font>
    <font>
      <sz val="8"/>
      <color theme="1"/>
      <name val="GHEA Grapalat"/>
      <family val="3"/>
    </font>
    <font>
      <b/>
      <sz val="12"/>
      <color indexed="10"/>
      <name val="GHEA Grapalat"/>
      <family val="3"/>
    </font>
    <font>
      <b/>
      <sz val="8"/>
      <color indexed="8"/>
      <name val="GHEA Grapalat"/>
      <family val="3"/>
    </font>
    <font>
      <b/>
      <i/>
      <u/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i/>
      <sz val="8"/>
      <color theme="1"/>
      <name val="GHEA Grapalat"/>
      <family val="3"/>
    </font>
    <font>
      <i/>
      <vertAlign val="superscript"/>
      <sz val="8"/>
      <color theme="1"/>
      <name val="GHEA Grapalat"/>
      <family val="3"/>
    </font>
    <font>
      <b/>
      <i/>
      <vertAlign val="superscript"/>
      <sz val="8"/>
      <color theme="1"/>
      <name val="GHEA Grapalat"/>
      <family val="3"/>
    </font>
    <font>
      <b/>
      <i/>
      <vertAlign val="superscript"/>
      <sz val="9"/>
      <color theme="1"/>
      <name val="GHEA Grapalat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GHEA Grapalat"/>
      <family val="3"/>
    </font>
    <font>
      <b/>
      <sz val="12"/>
      <color theme="0"/>
      <name val="GHEA Grapalat"/>
      <family val="3"/>
    </font>
    <font>
      <sz val="10"/>
      <color theme="0"/>
      <name val="GHEA Grapalat"/>
      <family val="3"/>
    </font>
    <font>
      <sz val="10"/>
      <color theme="0"/>
      <name val="Arial"/>
      <family val="2"/>
    </font>
    <font>
      <b/>
      <sz val="10"/>
      <color theme="0"/>
      <name val="GHEA Grapalat"/>
      <family val="3"/>
    </font>
    <font>
      <b/>
      <sz val="14"/>
      <color indexed="11"/>
      <name val="GHEA Grapalat"/>
      <family val="3"/>
    </font>
    <font>
      <b/>
      <sz val="10"/>
      <color indexed="13"/>
      <name val="GHEA Grapalat"/>
      <family val="3"/>
    </font>
    <font>
      <b/>
      <sz val="10"/>
      <color indexed="9"/>
      <name val="GHEA Grapalat"/>
      <family val="3"/>
    </font>
    <font>
      <sz val="12"/>
      <color theme="0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rgb="FF7030A0"/>
      <name val="GHEA Grapalat"/>
      <family val="3"/>
    </font>
    <font>
      <b/>
      <sz val="10"/>
      <color rgb="FF7030A0"/>
      <name val="GHEA Grapalat"/>
      <family val="3"/>
    </font>
    <font>
      <sz val="10"/>
      <color rgb="FF7030A0"/>
      <name val="GHEA Grapalat"/>
      <family val="3"/>
    </font>
    <font>
      <b/>
      <sz val="12"/>
      <color rgb="FFFF0000"/>
      <name val="GHEA Grapalat"/>
      <family val="3"/>
    </font>
    <font>
      <b/>
      <i/>
      <sz val="12"/>
      <color indexed="8"/>
      <name val="GHEA Grapalat"/>
      <family val="3"/>
    </font>
    <font>
      <b/>
      <sz val="14"/>
      <color theme="1"/>
      <name val="GHEA Grapalat"/>
      <family val="3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66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7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3" fillId="0" borderId="0">
      <alignment horizontal="left" vertical="top" wrapText="1"/>
    </xf>
    <xf numFmtId="166" fontId="30" fillId="0" borderId="0" applyFont="0" applyFill="0" applyBorder="0" applyAlignment="0" applyProtection="0"/>
    <xf numFmtId="0" fontId="9" fillId="0" borderId="0"/>
    <xf numFmtId="0" fontId="39" fillId="0" borderId="0"/>
    <xf numFmtId="9" fontId="9" fillId="0" borderId="0" applyFont="0" applyFill="0" applyBorder="0" applyAlignment="0" applyProtection="0"/>
    <xf numFmtId="0" fontId="44" fillId="0" borderId="0"/>
    <xf numFmtId="0" fontId="45" fillId="0" borderId="0"/>
    <xf numFmtId="0" fontId="46" fillId="0" borderId="0"/>
    <xf numFmtId="168" fontId="19" fillId="0" borderId="0" applyFon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19" fillId="0" borderId="0"/>
    <xf numFmtId="0" fontId="47" fillId="0" borderId="0"/>
    <xf numFmtId="0" fontId="9" fillId="0" borderId="0"/>
    <xf numFmtId="0" fontId="9" fillId="0" borderId="0"/>
    <xf numFmtId="0" fontId="46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7" borderId="0" applyNumberFormat="0" applyBorder="0" applyAlignment="0" applyProtection="0"/>
    <xf numFmtId="0" fontId="52" fillId="15" borderId="46" applyNumberFormat="0" applyAlignment="0" applyProtection="0"/>
    <xf numFmtId="0" fontId="53" fillId="28" borderId="47" applyNumberFormat="0" applyAlignment="0" applyProtection="0"/>
    <xf numFmtId="0" fontId="54" fillId="28" borderId="46" applyNumberFormat="0" applyAlignment="0" applyProtection="0"/>
    <xf numFmtId="0" fontId="55" fillId="0" borderId="48" applyNumberFormat="0" applyFill="0" applyAlignment="0" applyProtection="0"/>
    <xf numFmtId="0" fontId="56" fillId="0" borderId="49" applyNumberFormat="0" applyFill="0" applyAlignment="0" applyProtection="0"/>
    <xf numFmtId="0" fontId="57" fillId="0" borderId="5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1" applyNumberFormat="0" applyFill="0" applyAlignment="0" applyProtection="0"/>
    <xf numFmtId="0" fontId="59" fillId="29" borderId="52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46" fillId="0" borderId="0"/>
    <xf numFmtId="0" fontId="46" fillId="0" borderId="0"/>
    <xf numFmtId="0" fontId="62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9" fillId="31" borderId="53" applyNumberFormat="0" applyFont="0" applyAlignment="0" applyProtection="0"/>
    <xf numFmtId="0" fontId="64" fillId="0" borderId="54" applyNumberFormat="0" applyFill="0" applyAlignment="0" applyProtection="0"/>
    <xf numFmtId="0" fontId="44" fillId="0" borderId="0"/>
    <xf numFmtId="0" fontId="44" fillId="0" borderId="0"/>
    <xf numFmtId="0" fontId="65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6" fillId="12" borderId="0" applyNumberFormat="0" applyBorder="0" applyAlignment="0" applyProtection="0"/>
    <xf numFmtId="170" fontId="13" fillId="0" borderId="0" applyFill="0" applyBorder="0" applyProtection="0">
      <alignment horizontal="right" vertical="top"/>
    </xf>
    <xf numFmtId="170" fontId="68" fillId="0" borderId="0" applyFill="0" applyBorder="0" applyProtection="0">
      <alignment horizontal="right" vertical="top"/>
    </xf>
    <xf numFmtId="0" fontId="9" fillId="0" borderId="0"/>
    <xf numFmtId="0" fontId="19" fillId="0" borderId="0"/>
    <xf numFmtId="0" fontId="46" fillId="0" borderId="0"/>
    <xf numFmtId="0" fontId="46" fillId="0" borderId="0"/>
    <xf numFmtId="0" fontId="9" fillId="0" borderId="0"/>
    <xf numFmtId="0" fontId="72" fillId="0" borderId="0"/>
    <xf numFmtId="0" fontId="72" fillId="0" borderId="0"/>
    <xf numFmtId="0" fontId="73" fillId="0" borderId="0"/>
    <xf numFmtId="168" fontId="1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76" fillId="0" borderId="0"/>
    <xf numFmtId="166" fontId="9" fillId="0" borderId="0" applyFont="0" applyFill="0" applyBorder="0" applyAlignment="0" applyProtection="0"/>
    <xf numFmtId="0" fontId="52" fillId="15" borderId="90" applyNumberFormat="0" applyAlignment="0" applyProtection="0"/>
    <xf numFmtId="0" fontId="53" fillId="28" borderId="91" applyNumberFormat="0" applyAlignment="0" applyProtection="0"/>
    <xf numFmtId="0" fontId="54" fillId="28" borderId="90" applyNumberFormat="0" applyAlignment="0" applyProtection="0"/>
    <xf numFmtId="0" fontId="58" fillId="0" borderId="92" applyNumberFormat="0" applyFill="0" applyAlignment="0" applyProtection="0"/>
    <xf numFmtId="0" fontId="9" fillId="31" borderId="93" applyNumberFormat="0" applyFont="0" applyAlignment="0" applyProtection="0"/>
    <xf numFmtId="0" fontId="13" fillId="0" borderId="0">
      <alignment horizontal="left" vertical="top" wrapText="1"/>
    </xf>
    <xf numFmtId="0" fontId="72" fillId="0" borderId="0"/>
    <xf numFmtId="43" fontId="19" fillId="0" borderId="0" applyFont="0" applyFill="0" applyBorder="0" applyAlignment="0" applyProtection="0"/>
    <xf numFmtId="0" fontId="88" fillId="0" borderId="0"/>
    <xf numFmtId="0" fontId="89" fillId="0" borderId="0"/>
    <xf numFmtId="0" fontId="94" fillId="0" borderId="0"/>
    <xf numFmtId="0" fontId="95" fillId="0" borderId="0"/>
    <xf numFmtId="0" fontId="114" fillId="0" borderId="0"/>
  </cellStyleXfs>
  <cellXfs count="1873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15" fillId="0" borderId="0" xfId="0" applyFont="1" applyAlignment="1">
      <alignment vertical="center"/>
    </xf>
    <xf numFmtId="0" fontId="5" fillId="0" borderId="0" xfId="0" applyFont="1"/>
    <xf numFmtId="0" fontId="21" fillId="0" borderId="0" xfId="0" applyFont="1" applyAlignment="1">
      <alignment vertical="center"/>
    </xf>
    <xf numFmtId="0" fontId="25" fillId="0" borderId="0" xfId="0" applyFont="1"/>
    <xf numFmtId="0" fontId="28" fillId="0" borderId="0" xfId="0" applyFont="1" applyAlignment="1">
      <alignment vertical="center"/>
    </xf>
    <xf numFmtId="0" fontId="29" fillId="0" borderId="0" xfId="0" applyFont="1"/>
    <xf numFmtId="0" fontId="0" fillId="0" borderId="0" xfId="0" applyAlignment="1">
      <alignment vertical="center"/>
    </xf>
    <xf numFmtId="0" fontId="15" fillId="0" borderId="0" xfId="0" applyNumberFormat="1" applyFont="1" applyAlignment="1">
      <alignment vertical="center"/>
    </xf>
    <xf numFmtId="0" fontId="5" fillId="0" borderId="0" xfId="0" applyNumberFormat="1" applyFont="1"/>
    <xf numFmtId="0" fontId="3" fillId="0" borderId="0" xfId="0" applyNumberFormat="1" applyFont="1" applyAlignment="1">
      <alignment vertical="center"/>
    </xf>
    <xf numFmtId="0" fontId="0" fillId="0" borderId="0" xfId="0" applyNumberFormat="1"/>
    <xf numFmtId="0" fontId="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Font="1" applyFill="1"/>
    <xf numFmtId="0" fontId="4" fillId="0" borderId="0" xfId="0" applyFont="1" applyAlignment="1">
      <alignment vertical="center"/>
    </xf>
    <xf numFmtId="0" fontId="0" fillId="4" borderId="0" xfId="0" applyFill="1"/>
    <xf numFmtId="165" fontId="25" fillId="0" borderId="0" xfId="0" applyNumberFormat="1" applyFont="1"/>
    <xf numFmtId="0" fontId="7" fillId="0" borderId="0" xfId="0" applyFont="1"/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NumberFormat="1" applyFont="1"/>
    <xf numFmtId="0" fontId="35" fillId="0" borderId="0" xfId="0" applyNumberFormat="1" applyFont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165" fontId="35" fillId="0" borderId="0" xfId="0" applyNumberFormat="1" applyFont="1"/>
    <xf numFmtId="165" fontId="7" fillId="0" borderId="9" xfId="0" applyNumberFormat="1" applyFont="1" applyFill="1" applyBorder="1" applyAlignment="1">
      <alignment horizontal="center" vertical="center" wrapText="1"/>
    </xf>
    <xf numFmtId="165" fontId="33" fillId="0" borderId="9" xfId="0" applyNumberFormat="1" applyFont="1" applyFill="1" applyBorder="1" applyAlignment="1">
      <alignment horizontal="center" vertical="center" wrapText="1"/>
    </xf>
    <xf numFmtId="0" fontId="26" fillId="3" borderId="9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5" fontId="35" fillId="0" borderId="9" xfId="0" applyNumberFormat="1" applyFont="1" applyBorder="1" applyAlignment="1">
      <alignment horizontal="center" vertical="center"/>
    </xf>
    <xf numFmtId="0" fontId="3" fillId="0" borderId="0" xfId="0" applyFont="1"/>
    <xf numFmtId="0" fontId="42" fillId="0" borderId="0" xfId="2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2" applyFont="1" applyFill="1" applyAlignment="1">
      <alignment vertical="center"/>
    </xf>
    <xf numFmtId="165" fontId="35" fillId="0" borderId="9" xfId="0" applyNumberFormat="1" applyFont="1" applyFill="1" applyBorder="1" applyAlignment="1">
      <alignment horizontal="center" vertical="center"/>
    </xf>
    <xf numFmtId="165" fontId="35" fillId="0" borderId="9" xfId="0" applyNumberFormat="1" applyFont="1" applyFill="1" applyBorder="1" applyAlignment="1">
      <alignment horizontal="center" vertical="center" wrapText="1"/>
    </xf>
    <xf numFmtId="165" fontId="26" fillId="0" borderId="9" xfId="1" applyNumberFormat="1" applyFont="1" applyFill="1" applyBorder="1" applyAlignment="1">
      <alignment horizontal="center" vertical="center" wrapText="1"/>
    </xf>
    <xf numFmtId="0" fontId="41" fillId="0" borderId="0" xfId="0" applyFont="1"/>
    <xf numFmtId="0" fontId="41" fillId="0" borderId="0" xfId="0" applyFont="1" applyFill="1"/>
    <xf numFmtId="165" fontId="35" fillId="0" borderId="9" xfId="0" applyNumberFormat="1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vertical="top"/>
    </xf>
    <xf numFmtId="0" fontId="41" fillId="0" borderId="0" xfId="0" applyFont="1" applyFill="1" applyAlignment="1">
      <alignment horizontal="center" vertical="center"/>
    </xf>
    <xf numFmtId="0" fontId="42" fillId="0" borderId="0" xfId="2" applyFont="1" applyFill="1" applyAlignment="1">
      <alignment horizontal="center" vertical="center"/>
    </xf>
    <xf numFmtId="0" fontId="43" fillId="0" borderId="0" xfId="0" applyFont="1"/>
    <xf numFmtId="0" fontId="0" fillId="0" borderId="0" xfId="0" applyFill="1"/>
    <xf numFmtId="165" fontId="15" fillId="0" borderId="0" xfId="0" applyNumberFormat="1" applyFont="1" applyAlignment="1">
      <alignment vertic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3" fillId="0" borderId="0" xfId="0" applyFont="1"/>
    <xf numFmtId="165" fontId="7" fillId="0" borderId="19" xfId="0" applyNumberFormat="1" applyFont="1" applyFill="1" applyBorder="1" applyAlignment="1">
      <alignment horizontal="center" vertical="center" wrapText="1"/>
    </xf>
    <xf numFmtId="165" fontId="35" fillId="0" borderId="19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center" vertical="top" wrapText="1"/>
    </xf>
    <xf numFmtId="165" fontId="35" fillId="0" borderId="19" xfId="0" applyNumberFormat="1" applyFont="1" applyFill="1" applyBorder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165" fontId="35" fillId="8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vertical="center"/>
    </xf>
    <xf numFmtId="167" fontId="35" fillId="0" borderId="9" xfId="0" applyNumberFormat="1" applyFont="1" applyBorder="1" applyAlignment="1">
      <alignment horizontal="center" vertical="center" wrapText="1"/>
    </xf>
    <xf numFmtId="167" fontId="35" fillId="2" borderId="9" xfId="0" applyNumberFormat="1" applyFont="1" applyFill="1" applyBorder="1" applyAlignment="1">
      <alignment horizontal="center" vertical="center" wrapText="1"/>
    </xf>
    <xf numFmtId="0" fontId="35" fillId="0" borderId="44" xfId="0" applyFont="1" applyBorder="1" applyAlignment="1">
      <alignment horizontal="justify" vertical="center" wrapText="1"/>
    </xf>
    <xf numFmtId="0" fontId="35" fillId="0" borderId="55" xfId="0" applyFont="1" applyBorder="1" applyAlignment="1">
      <alignment horizontal="justify" vertical="center" wrapText="1"/>
    </xf>
    <xf numFmtId="0" fontId="40" fillId="5" borderId="44" xfId="0" applyFont="1" applyFill="1" applyBorder="1" applyAlignment="1">
      <alignment horizontal="center" vertical="center" wrapText="1"/>
    </xf>
    <xf numFmtId="167" fontId="20" fillId="33" borderId="9" xfId="1" applyNumberFormat="1" applyFont="1" applyFill="1" applyBorder="1" applyAlignment="1">
      <alignment horizontal="center" vertical="center"/>
    </xf>
    <xf numFmtId="0" fontId="41" fillId="33" borderId="0" xfId="0" applyFont="1" applyFill="1"/>
    <xf numFmtId="167" fontId="20" fillId="33" borderId="9" xfId="1" applyNumberFormat="1" applyFont="1" applyFill="1" applyBorder="1" applyAlignment="1">
      <alignment horizontal="center" vertical="top"/>
    </xf>
    <xf numFmtId="167" fontId="26" fillId="0" borderId="9" xfId="1" applyNumberFormat="1" applyFont="1" applyFill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left" vertical="top"/>
    </xf>
    <xf numFmtId="164" fontId="41" fillId="0" borderId="0" xfId="0" applyNumberFormat="1" applyFont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164" fontId="26" fillId="4" borderId="33" xfId="1" applyNumberFormat="1" applyFont="1" applyFill="1" applyBorder="1" applyAlignment="1">
      <alignment horizontal="left" vertical="top" wrapText="1"/>
    </xf>
    <xf numFmtId="164" fontId="26" fillId="0" borderId="33" xfId="1" applyNumberFormat="1" applyFont="1" applyFill="1" applyBorder="1" applyAlignment="1">
      <alignment horizontal="left" vertical="top" wrapText="1"/>
    </xf>
    <xf numFmtId="164" fontId="35" fillId="4" borderId="33" xfId="1" applyNumberFormat="1" applyFont="1" applyFill="1" applyBorder="1" applyAlignment="1">
      <alignment horizontal="left" vertical="top" wrapText="1"/>
    </xf>
    <xf numFmtId="164" fontId="35" fillId="4" borderId="33" xfId="1" applyNumberFormat="1" applyFont="1" applyFill="1" applyBorder="1" applyAlignment="1">
      <alignment horizontal="left" vertical="center" wrapText="1"/>
    </xf>
    <xf numFmtId="164" fontId="35" fillId="4" borderId="60" xfId="1" applyNumberFormat="1" applyFont="1" applyFill="1" applyBorder="1" applyAlignment="1">
      <alignment horizontal="left" vertical="top" wrapText="1"/>
    </xf>
    <xf numFmtId="0" fontId="35" fillId="0" borderId="61" xfId="0" applyFont="1" applyBorder="1" applyAlignment="1">
      <alignment vertical="top" wrapText="1"/>
    </xf>
    <xf numFmtId="165" fontId="4" fillId="0" borderId="0" xfId="0" applyNumberFormat="1" applyFont="1" applyAlignment="1">
      <alignment vertical="center"/>
    </xf>
    <xf numFmtId="164" fontId="20" fillId="34" borderId="33" xfId="1" applyNumberFormat="1" applyFont="1" applyFill="1" applyBorder="1" applyAlignment="1">
      <alignment horizontal="left" vertical="center" wrapText="1"/>
    </xf>
    <xf numFmtId="164" fontId="20" fillId="34" borderId="33" xfId="1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1" fontId="20" fillId="34" borderId="4" xfId="1" applyNumberFormat="1" applyFont="1" applyFill="1" applyBorder="1" applyAlignment="1">
      <alignment horizontal="center" vertical="center"/>
    </xf>
    <xf numFmtId="1" fontId="7" fillId="34" borderId="4" xfId="1" applyNumberFormat="1" applyFont="1" applyFill="1" applyBorder="1" applyAlignment="1">
      <alignment horizontal="center" vertical="top"/>
    </xf>
    <xf numFmtId="1" fontId="7" fillId="34" borderId="4" xfId="1" applyNumberFormat="1" applyFont="1" applyFill="1" applyBorder="1" applyAlignment="1">
      <alignment horizontal="center" vertical="center"/>
    </xf>
    <xf numFmtId="1" fontId="35" fillId="4" borderId="4" xfId="1" applyNumberFormat="1" applyFont="1" applyFill="1" applyBorder="1" applyAlignment="1">
      <alignment horizontal="center" vertical="top"/>
    </xf>
    <xf numFmtId="1" fontId="35" fillId="0" borderId="26" xfId="1" applyNumberFormat="1" applyFont="1" applyFill="1" applyBorder="1" applyAlignment="1">
      <alignment horizontal="center" vertical="top"/>
    </xf>
    <xf numFmtId="1" fontId="35" fillId="0" borderId="29" xfId="1" applyNumberFormat="1" applyFont="1" applyFill="1" applyBorder="1" applyAlignment="1">
      <alignment horizontal="center" vertical="top"/>
    </xf>
    <xf numFmtId="1" fontId="35" fillId="0" borderId="27" xfId="1" applyNumberFormat="1" applyFont="1" applyFill="1" applyBorder="1" applyAlignment="1">
      <alignment horizontal="center" vertical="top"/>
    </xf>
    <xf numFmtId="1" fontId="35" fillId="4" borderId="26" xfId="1" applyNumberFormat="1" applyFont="1" applyFill="1" applyBorder="1" applyAlignment="1">
      <alignment horizontal="center" vertical="top"/>
    </xf>
    <xf numFmtId="1" fontId="35" fillId="4" borderId="29" xfId="1" applyNumberFormat="1" applyFont="1" applyFill="1" applyBorder="1" applyAlignment="1">
      <alignment horizontal="center" vertical="top"/>
    </xf>
    <xf numFmtId="1" fontId="35" fillId="4" borderId="27" xfId="1" applyNumberFormat="1" applyFont="1" applyFill="1" applyBorder="1" applyAlignment="1">
      <alignment horizontal="center" vertical="top"/>
    </xf>
    <xf numFmtId="1" fontId="35" fillId="4" borderId="26" xfId="1" applyNumberFormat="1" applyFont="1" applyFill="1" applyBorder="1" applyAlignment="1">
      <alignment horizontal="center" vertical="top"/>
    </xf>
    <xf numFmtId="1" fontId="35" fillId="4" borderId="27" xfId="1" applyNumberFormat="1" applyFont="1" applyFill="1" applyBorder="1" applyAlignment="1">
      <alignment horizontal="center" vertical="top"/>
    </xf>
    <xf numFmtId="1" fontId="35" fillId="4" borderId="29" xfId="1" applyNumberFormat="1" applyFont="1" applyFill="1" applyBorder="1" applyAlignment="1">
      <alignment horizontal="center" vertical="top"/>
    </xf>
    <xf numFmtId="0" fontId="35" fillId="2" borderId="9" xfId="0" applyFont="1" applyFill="1" applyBorder="1" applyAlignment="1">
      <alignment horizontal="center" vertical="center" wrapText="1"/>
    </xf>
    <xf numFmtId="167" fontId="41" fillId="0" borderId="0" xfId="0" applyNumberFormat="1" applyFont="1"/>
    <xf numFmtId="167" fontId="31" fillId="0" borderId="9" xfId="1" applyNumberFormat="1" applyFont="1" applyFill="1" applyBorder="1" applyAlignment="1">
      <alignment horizontal="center" vertical="top"/>
    </xf>
    <xf numFmtId="167" fontId="41" fillId="0" borderId="0" xfId="0" applyNumberFormat="1" applyFont="1" applyAlignment="1">
      <alignment horizontal="center"/>
    </xf>
    <xf numFmtId="1" fontId="35" fillId="4" borderId="29" xfId="1" applyNumberFormat="1" applyFont="1" applyFill="1" applyBorder="1" applyAlignment="1">
      <alignment horizontal="center" vertical="top"/>
    </xf>
    <xf numFmtId="1" fontId="35" fillId="4" borderId="29" xfId="1" applyNumberFormat="1" applyFont="1" applyFill="1" applyBorder="1" applyAlignment="1">
      <alignment horizontal="center" vertical="center"/>
    </xf>
    <xf numFmtId="169" fontId="20" fillId="34" borderId="5" xfId="1" applyNumberFormat="1" applyFont="1" applyFill="1" applyBorder="1" applyAlignment="1">
      <alignment horizontal="center" vertical="center"/>
    </xf>
    <xf numFmtId="0" fontId="35" fillId="4" borderId="8" xfId="1" applyNumberFormat="1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center" vertical="center" wrapText="1"/>
    </xf>
    <xf numFmtId="169" fontId="35" fillId="4" borderId="5" xfId="1" applyNumberFormat="1" applyFont="1" applyFill="1" applyBorder="1" applyAlignment="1">
      <alignment horizontal="center" vertical="top"/>
    </xf>
    <xf numFmtId="0" fontId="35" fillId="4" borderId="5" xfId="1" applyNumberFormat="1" applyFont="1" applyFill="1" applyBorder="1" applyAlignment="1">
      <alignment horizontal="center" vertical="top"/>
    </xf>
    <xf numFmtId="0" fontId="35" fillId="4" borderId="5" xfId="1" applyNumberFormat="1" applyFont="1" applyFill="1" applyBorder="1" applyAlignment="1">
      <alignment horizontal="center" vertical="center"/>
    </xf>
    <xf numFmtId="0" fontId="35" fillId="0" borderId="5" xfId="1" applyNumberFormat="1" applyFont="1" applyFill="1" applyBorder="1" applyAlignment="1">
      <alignment horizontal="center" vertical="top"/>
    </xf>
    <xf numFmtId="0" fontId="35" fillId="0" borderId="38" xfId="1" applyNumberFormat="1" applyFont="1" applyFill="1" applyBorder="1" applyAlignment="1">
      <alignment horizontal="center" vertical="top"/>
    </xf>
    <xf numFmtId="0" fontId="35" fillId="4" borderId="38" xfId="1" applyNumberFormat="1" applyFont="1" applyFill="1" applyBorder="1" applyAlignment="1">
      <alignment horizontal="center" vertical="top"/>
    </xf>
    <xf numFmtId="165" fontId="10" fillId="7" borderId="28" xfId="0" applyNumberFormat="1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textRotation="90" wrapText="1"/>
    </xf>
    <xf numFmtId="0" fontId="10" fillId="7" borderId="23" xfId="0" applyFont="1" applyFill="1" applyBorder="1" applyAlignment="1">
      <alignment horizontal="center" vertical="center" textRotation="90"/>
    </xf>
    <xf numFmtId="0" fontId="10" fillId="7" borderId="36" xfId="0" applyFont="1" applyFill="1" applyBorder="1" applyAlignment="1">
      <alignment horizontal="center" vertical="center" textRotation="90" wrapText="1"/>
    </xf>
    <xf numFmtId="165" fontId="4" fillId="0" borderId="0" xfId="0" applyNumberFormat="1" applyFont="1"/>
    <xf numFmtId="165" fontId="40" fillId="0" borderId="0" xfId="0" applyNumberFormat="1" applyFont="1" applyAlignment="1">
      <alignment vertical="center"/>
    </xf>
    <xf numFmtId="165" fontId="7" fillId="34" borderId="9" xfId="0" applyNumberFormat="1" applyFont="1" applyFill="1" applyBorder="1" applyAlignment="1">
      <alignment horizontal="center" vertical="center" wrapText="1"/>
    </xf>
    <xf numFmtId="165" fontId="7" fillId="34" borderId="13" xfId="0" applyNumberFormat="1" applyFont="1" applyFill="1" applyBorder="1" applyAlignment="1">
      <alignment horizontal="center" vertical="center" wrapText="1"/>
    </xf>
    <xf numFmtId="165" fontId="35" fillId="0" borderId="10" xfId="0" applyNumberFormat="1" applyFont="1" applyBorder="1" applyAlignment="1">
      <alignment horizontal="center" vertical="center"/>
    </xf>
    <xf numFmtId="1" fontId="20" fillId="34" borderId="34" xfId="1" applyNumberFormat="1" applyFont="1" applyFill="1" applyBorder="1" applyAlignment="1">
      <alignment horizontal="center" vertical="center"/>
    </xf>
    <xf numFmtId="164" fontId="20" fillId="34" borderId="44" xfId="1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/>
    </xf>
    <xf numFmtId="0" fontId="27" fillId="0" borderId="32" xfId="0" applyFont="1" applyFill="1" applyBorder="1" applyAlignment="1">
      <alignment horizontal="center" vertical="center" wrapText="1"/>
    </xf>
    <xf numFmtId="0" fontId="28" fillId="0" borderId="0" xfId="0" applyFont="1" applyFill="1"/>
    <xf numFmtId="169" fontId="20" fillId="34" borderId="5" xfId="1" applyNumberFormat="1" applyFont="1" applyFill="1" applyBorder="1" applyAlignment="1">
      <alignment horizontal="center" vertical="top"/>
    </xf>
    <xf numFmtId="0" fontId="35" fillId="4" borderId="14" xfId="1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center" wrapText="1"/>
    </xf>
    <xf numFmtId="0" fontId="26" fillId="3" borderId="10" xfId="3" applyFont="1" applyFill="1" applyBorder="1" applyAlignment="1">
      <alignment horizontal="center" vertical="center" wrapText="1"/>
    </xf>
    <xf numFmtId="165" fontId="33" fillId="0" borderId="10" xfId="0" applyNumberFormat="1" applyFont="1" applyFill="1" applyBorder="1" applyAlignment="1">
      <alignment horizontal="center" vertical="center" wrapText="1"/>
    </xf>
    <xf numFmtId="165" fontId="7" fillId="34" borderId="62" xfId="0" applyNumberFormat="1" applyFont="1" applyFill="1" applyBorder="1" applyAlignment="1">
      <alignment horizontal="center" vertical="center" wrapText="1"/>
    </xf>
    <xf numFmtId="165" fontId="7" fillId="34" borderId="19" xfId="0" applyNumberFormat="1" applyFont="1" applyFill="1" applyBorder="1" applyAlignment="1">
      <alignment horizontal="center" vertical="center" wrapText="1"/>
    </xf>
    <xf numFmtId="0" fontId="35" fillId="0" borderId="14" xfId="1" applyNumberFormat="1" applyFont="1" applyFill="1" applyBorder="1" applyAlignment="1">
      <alignment horizontal="center" vertical="top"/>
    </xf>
    <xf numFmtId="169" fontId="20" fillId="34" borderId="67" xfId="1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43" fillId="34" borderId="0" xfId="0" applyFont="1" applyFill="1"/>
    <xf numFmtId="0" fontId="25" fillId="34" borderId="0" xfId="0" applyFont="1" applyFill="1"/>
    <xf numFmtId="0" fontId="2" fillId="34" borderId="0" xfId="0" applyFont="1" applyFill="1" applyAlignment="1">
      <alignment vertical="center"/>
    </xf>
    <xf numFmtId="0" fontId="2" fillId="34" borderId="0" xfId="0" applyFont="1" applyFill="1"/>
    <xf numFmtId="1" fontId="20" fillId="34" borderId="27" xfId="1" applyNumberFormat="1" applyFont="1" applyFill="1" applyBorder="1" applyAlignment="1">
      <alignment horizontal="center" vertical="center"/>
    </xf>
    <xf numFmtId="169" fontId="20" fillId="34" borderId="38" xfId="1" applyNumberFormat="1" applyFont="1" applyFill="1" applyBorder="1" applyAlignment="1">
      <alignment horizontal="center" vertical="center"/>
    </xf>
    <xf numFmtId="164" fontId="20" fillId="34" borderId="60" xfId="1" applyNumberFormat="1" applyFont="1" applyFill="1" applyBorder="1" applyAlignment="1">
      <alignment horizontal="left" vertical="center" wrapText="1"/>
    </xf>
    <xf numFmtId="165" fontId="35" fillId="0" borderId="11" xfId="0" applyNumberFormat="1" applyFont="1" applyFill="1" applyBorder="1" applyAlignment="1">
      <alignment horizontal="center" vertical="center" wrapText="1"/>
    </xf>
    <xf numFmtId="165" fontId="35" fillId="0" borderId="13" xfId="0" applyNumberFormat="1" applyFont="1" applyFill="1" applyBorder="1" applyAlignment="1">
      <alignment horizontal="center" vertical="center" wrapText="1"/>
    </xf>
    <xf numFmtId="165" fontId="35" fillId="0" borderId="13" xfId="0" applyNumberFormat="1" applyFont="1" applyFill="1" applyBorder="1" applyAlignment="1">
      <alignment horizontal="center" vertical="center"/>
    </xf>
    <xf numFmtId="165" fontId="35" fillId="0" borderId="13" xfId="0" applyNumberFormat="1" applyFont="1" applyFill="1" applyBorder="1" applyAlignment="1">
      <alignment vertical="center"/>
    </xf>
    <xf numFmtId="165" fontId="35" fillId="0" borderId="62" xfId="0" applyNumberFormat="1" applyFont="1" applyFill="1" applyBorder="1" applyAlignment="1">
      <alignment vertical="center"/>
    </xf>
    <xf numFmtId="165" fontId="7" fillId="34" borderId="9" xfId="0" applyNumberFormat="1" applyFont="1" applyFill="1" applyBorder="1" applyAlignment="1">
      <alignment horizontal="center" vertical="center"/>
    </xf>
    <xf numFmtId="165" fontId="7" fillId="34" borderId="9" xfId="0" applyNumberFormat="1" applyFont="1" applyFill="1" applyBorder="1" applyAlignment="1">
      <alignment vertical="center"/>
    </xf>
    <xf numFmtId="165" fontId="7" fillId="34" borderId="19" xfId="0" applyNumberFormat="1" applyFont="1" applyFill="1" applyBorder="1" applyAlignment="1">
      <alignment vertical="center"/>
    </xf>
    <xf numFmtId="165" fontId="35" fillId="0" borderId="9" xfId="0" applyNumberFormat="1" applyFont="1" applyBorder="1"/>
    <xf numFmtId="165" fontId="35" fillId="0" borderId="11" xfId="0" applyNumberFormat="1" applyFont="1" applyFill="1" applyBorder="1" applyAlignment="1">
      <alignment horizontal="center" vertical="center"/>
    </xf>
    <xf numFmtId="165" fontId="35" fillId="0" borderId="11" xfId="0" applyNumberFormat="1" applyFont="1" applyFill="1" applyBorder="1" applyAlignment="1">
      <alignment vertical="center"/>
    </xf>
    <xf numFmtId="164" fontId="35" fillId="4" borderId="59" xfId="1" applyNumberFormat="1" applyFont="1" applyFill="1" applyBorder="1" applyAlignment="1">
      <alignment horizontal="left" vertical="top" wrapText="1"/>
    </xf>
    <xf numFmtId="165" fontId="7" fillId="34" borderId="31" xfId="0" applyNumberFormat="1" applyFont="1" applyFill="1" applyBorder="1" applyAlignment="1">
      <alignment horizontal="center" vertical="center" wrapText="1"/>
    </xf>
    <xf numFmtId="165" fontId="7" fillId="34" borderId="31" xfId="0" applyNumberFormat="1" applyFont="1" applyFill="1" applyBorder="1" applyAlignment="1">
      <alignment horizontal="center" vertical="center"/>
    </xf>
    <xf numFmtId="165" fontId="7" fillId="34" borderId="31" xfId="0" applyNumberFormat="1" applyFont="1" applyFill="1" applyBorder="1" applyAlignment="1">
      <alignment vertical="center"/>
    </xf>
    <xf numFmtId="165" fontId="7" fillId="34" borderId="35" xfId="0" applyNumberFormat="1" applyFont="1" applyFill="1" applyBorder="1" applyAlignment="1">
      <alignment vertical="center"/>
    </xf>
    <xf numFmtId="165" fontId="7" fillId="3" borderId="67" xfId="0" applyNumberFormat="1" applyFont="1" applyFill="1" applyBorder="1" applyAlignment="1">
      <alignment horizontal="center" vertical="center" wrapText="1"/>
    </xf>
    <xf numFmtId="165" fontId="7" fillId="3" borderId="57" xfId="0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165" fontId="35" fillId="0" borderId="11" xfId="0" applyNumberFormat="1" applyFont="1" applyBorder="1"/>
    <xf numFmtId="165" fontId="35" fillId="0" borderId="13" xfId="0" applyNumberFormat="1" applyFont="1" applyBorder="1"/>
    <xf numFmtId="165" fontId="7" fillId="3" borderId="58" xfId="0" applyNumberFormat="1" applyFont="1" applyFill="1" applyBorder="1" applyAlignment="1">
      <alignment horizontal="center" vertical="center" wrapText="1"/>
    </xf>
    <xf numFmtId="165" fontId="7" fillId="34" borderId="3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top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165" fontId="26" fillId="0" borderId="10" xfId="1" applyNumberFormat="1" applyFont="1" applyFill="1" applyBorder="1" applyAlignment="1">
      <alignment horizontal="center" vertical="center" wrapText="1"/>
    </xf>
    <xf numFmtId="165" fontId="7" fillId="34" borderId="27" xfId="0" applyNumberFormat="1" applyFont="1" applyFill="1" applyBorder="1" applyAlignment="1">
      <alignment horizontal="center" vertical="center" wrapText="1"/>
    </xf>
    <xf numFmtId="165" fontId="35" fillId="0" borderId="4" xfId="0" applyNumberFormat="1" applyFont="1" applyFill="1" applyBorder="1" applyAlignment="1">
      <alignment horizontal="center" vertical="center"/>
    </xf>
    <xf numFmtId="165" fontId="7" fillId="34" borderId="4" xfId="0" applyNumberFormat="1" applyFont="1" applyFill="1" applyBorder="1" applyAlignment="1">
      <alignment horizontal="center" vertical="center"/>
    </xf>
    <xf numFmtId="165" fontId="7" fillId="34" borderId="19" xfId="0" applyNumberFormat="1" applyFont="1" applyFill="1" applyBorder="1" applyAlignment="1">
      <alignment horizontal="center" vertical="center"/>
    </xf>
    <xf numFmtId="165" fontId="7" fillId="34" borderId="4" xfId="0" applyNumberFormat="1" applyFont="1" applyFill="1" applyBorder="1" applyAlignment="1">
      <alignment horizontal="center" vertical="center" wrapText="1"/>
    </xf>
    <xf numFmtId="165" fontId="35" fillId="0" borderId="4" xfId="0" applyNumberFormat="1" applyFont="1" applyFill="1" applyBorder="1" applyAlignment="1">
      <alignment horizontal="center" vertical="center" wrapText="1"/>
    </xf>
    <xf numFmtId="165" fontId="35" fillId="0" borderId="19" xfId="0" applyNumberFormat="1" applyFont="1" applyFill="1" applyBorder="1" applyAlignment="1">
      <alignment horizontal="center" vertical="center" wrapText="1"/>
    </xf>
    <xf numFmtId="165" fontId="35" fillId="0" borderId="26" xfId="0" applyNumberFormat="1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>
      <alignment horizontal="center" vertical="center" wrapText="1"/>
    </xf>
    <xf numFmtId="165" fontId="7" fillId="34" borderId="34" xfId="0" applyNumberFormat="1" applyFont="1" applyFill="1" applyBorder="1" applyAlignment="1">
      <alignment horizontal="center" vertical="center" wrapText="1"/>
    </xf>
    <xf numFmtId="165" fontId="7" fillId="34" borderId="35" xfId="0" applyNumberFormat="1" applyFont="1" applyFill="1" applyBorder="1" applyAlignment="1">
      <alignment horizontal="center" vertical="center" wrapText="1"/>
    </xf>
    <xf numFmtId="165" fontId="35" fillId="0" borderId="27" xfId="0" applyNumberFormat="1" applyFont="1" applyFill="1" applyBorder="1" applyAlignment="1">
      <alignment horizontal="center" vertical="center" wrapText="1"/>
    </xf>
    <xf numFmtId="165" fontId="35" fillId="0" borderId="62" xfId="0" applyNumberFormat="1" applyFont="1" applyFill="1" applyBorder="1" applyAlignment="1">
      <alignment horizontal="center" vertical="center" wrapText="1"/>
    </xf>
    <xf numFmtId="165" fontId="35" fillId="0" borderId="10" xfId="0" applyNumberFormat="1" applyFont="1" applyFill="1" applyBorder="1" applyAlignment="1">
      <alignment horizontal="center" vertical="center"/>
    </xf>
    <xf numFmtId="165" fontId="35" fillId="0" borderId="15" xfId="0" applyNumberFormat="1" applyFont="1" applyFill="1" applyBorder="1" applyAlignment="1">
      <alignment horizontal="center" vertical="center"/>
    </xf>
    <xf numFmtId="165" fontId="7" fillId="34" borderId="66" xfId="0" applyNumberFormat="1" applyFont="1" applyFill="1" applyBorder="1" applyAlignment="1">
      <alignment horizontal="center" vertical="center"/>
    </xf>
    <xf numFmtId="165" fontId="35" fillId="0" borderId="30" xfId="0" applyNumberFormat="1" applyFont="1" applyFill="1" applyBorder="1" applyAlignment="1">
      <alignment horizontal="center" vertical="center"/>
    </xf>
    <xf numFmtId="165" fontId="35" fillId="0" borderId="4" xfId="0" applyNumberFormat="1" applyFont="1" applyBorder="1"/>
    <xf numFmtId="165" fontId="35" fillId="0" borderId="19" xfId="0" applyNumberFormat="1" applyFont="1" applyBorder="1"/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center" wrapText="1"/>
    </xf>
    <xf numFmtId="165" fontId="26" fillId="0" borderId="4" xfId="1" applyNumberFormat="1" applyFont="1" applyFill="1" applyBorder="1" applyAlignment="1">
      <alignment horizontal="center" vertical="center" wrapText="1"/>
    </xf>
    <xf numFmtId="165" fontId="26" fillId="0" borderId="19" xfId="1" applyNumberFormat="1" applyFont="1" applyFill="1" applyBorder="1" applyAlignment="1">
      <alignment horizontal="center" vertical="center" wrapText="1"/>
    </xf>
    <xf numFmtId="165" fontId="35" fillId="0" borderId="26" xfId="0" applyNumberFormat="1" applyFont="1" applyBorder="1"/>
    <xf numFmtId="165" fontId="35" fillId="0" borderId="18" xfId="0" applyNumberFormat="1" applyFont="1" applyBorder="1"/>
    <xf numFmtId="165" fontId="35" fillId="0" borderId="27" xfId="0" applyNumberFormat="1" applyFont="1" applyBorder="1"/>
    <xf numFmtId="165" fontId="35" fillId="0" borderId="62" xfId="0" applyNumberFormat="1" applyFont="1" applyBorder="1"/>
    <xf numFmtId="165" fontId="7" fillId="34" borderId="38" xfId="0" applyNumberFormat="1" applyFont="1" applyFill="1" applyBorder="1" applyAlignment="1">
      <alignment horizontal="center" vertical="center" wrapText="1"/>
    </xf>
    <xf numFmtId="165" fontId="35" fillId="0" borderId="5" xfId="0" applyNumberFormat="1" applyFont="1" applyFill="1" applyBorder="1" applyAlignment="1">
      <alignment horizontal="center" vertical="center"/>
    </xf>
    <xf numFmtId="165" fontId="7" fillId="34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top" wrapText="1"/>
    </xf>
    <xf numFmtId="165" fontId="7" fillId="34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26" fillId="0" borderId="5" xfId="1" applyNumberFormat="1" applyFont="1" applyFill="1" applyBorder="1" applyAlignment="1">
      <alignment horizontal="center" vertical="center" wrapText="1"/>
    </xf>
    <xf numFmtId="165" fontId="35" fillId="0" borderId="14" xfId="0" applyNumberFormat="1" applyFont="1" applyFill="1" applyBorder="1" applyAlignment="1">
      <alignment horizontal="center" vertical="center"/>
    </xf>
    <xf numFmtId="165" fontId="7" fillId="34" borderId="67" xfId="0" applyNumberFormat="1" applyFont="1" applyFill="1" applyBorder="1" applyAlignment="1">
      <alignment horizontal="center" vertical="center"/>
    </xf>
    <xf numFmtId="165" fontId="35" fillId="0" borderId="38" xfId="0" applyNumberFormat="1" applyFont="1" applyFill="1" applyBorder="1" applyAlignment="1">
      <alignment horizontal="center" vertical="center"/>
    </xf>
    <xf numFmtId="165" fontId="35" fillId="0" borderId="4" xfId="0" applyNumberFormat="1" applyFont="1" applyFill="1" applyBorder="1" applyAlignment="1">
      <alignment vertical="center"/>
    </xf>
    <xf numFmtId="165" fontId="7" fillId="34" borderId="4" xfId="0" applyNumberFormat="1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vertical="center"/>
    </xf>
    <xf numFmtId="165" fontId="35" fillId="0" borderId="18" xfId="0" applyNumberFormat="1" applyFont="1" applyFill="1" applyBorder="1" applyAlignment="1">
      <alignment vertical="center"/>
    </xf>
    <xf numFmtId="165" fontId="7" fillId="34" borderId="34" xfId="0" applyNumberFormat="1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vertical="center"/>
    </xf>
    <xf numFmtId="0" fontId="26" fillId="3" borderId="34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6" fillId="2" borderId="66" xfId="0" applyFont="1" applyFill="1" applyBorder="1" applyAlignment="1">
      <alignment horizontal="center" vertical="center" wrapText="1"/>
    </xf>
    <xf numFmtId="0" fontId="26" fillId="2" borderId="67" xfId="0" applyFont="1" applyFill="1" applyBorder="1" applyAlignment="1">
      <alignment horizontal="center" vertical="center" wrapText="1"/>
    </xf>
    <xf numFmtId="165" fontId="35" fillId="0" borderId="4" xfId="0" applyNumberFormat="1" applyFont="1" applyBorder="1" applyAlignment="1">
      <alignment vertical="center"/>
    </xf>
    <xf numFmtId="165" fontId="35" fillId="0" borderId="9" xfId="0" applyNumberFormat="1" applyFont="1" applyBorder="1" applyAlignment="1">
      <alignment vertical="center"/>
    </xf>
    <xf numFmtId="165" fontId="35" fillId="0" borderId="19" xfId="0" applyNumberFormat="1" applyFont="1" applyBorder="1" applyAlignment="1">
      <alignment vertical="center"/>
    </xf>
    <xf numFmtId="0" fontId="0" fillId="0" borderId="0" xfId="0" applyBorder="1"/>
    <xf numFmtId="0" fontId="7" fillId="0" borderId="0" xfId="0" applyNumberFormat="1" applyFont="1" applyAlignment="1">
      <alignment vertical="center"/>
    </xf>
    <xf numFmtId="0" fontId="41" fillId="0" borderId="0" xfId="0" applyNumberFormat="1" applyFont="1"/>
    <xf numFmtId="0" fontId="70" fillId="4" borderId="0" xfId="0" applyFont="1" applyFill="1" applyBorder="1" applyAlignment="1">
      <alignment horizontal="left" vertical="top" wrapText="1"/>
    </xf>
    <xf numFmtId="165" fontId="70" fillId="4" borderId="0" xfId="0" applyNumberFormat="1" applyFont="1" applyFill="1" applyBorder="1" applyAlignment="1">
      <alignment horizontal="center" vertical="top" wrapText="1"/>
    </xf>
    <xf numFmtId="0" fontId="71" fillId="4" borderId="0" xfId="0" applyFont="1" applyFill="1" applyBorder="1" applyAlignment="1">
      <alignment horizontal="left" vertical="top" wrapText="1"/>
    </xf>
    <xf numFmtId="165" fontId="71" fillId="4" borderId="0" xfId="0" applyNumberFormat="1" applyFont="1" applyFill="1" applyBorder="1" applyAlignment="1">
      <alignment horizontal="center" vertical="top" wrapText="1"/>
    </xf>
    <xf numFmtId="0" fontId="0" fillId="4" borderId="0" xfId="0" applyFill="1" applyBorder="1"/>
    <xf numFmtId="167" fontId="41" fillId="0" borderId="0" xfId="0" applyNumberFormat="1" applyFont="1" applyAlignment="1">
      <alignment horizontal="center" vertical="top"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165" fontId="26" fillId="0" borderId="0" xfId="0" applyNumberFormat="1" applyFont="1" applyAlignment="1">
      <alignment horizontal="center" vertical="center"/>
    </xf>
    <xf numFmtId="165" fontId="26" fillId="0" borderId="0" xfId="0" applyNumberFormat="1" applyFont="1"/>
    <xf numFmtId="165" fontId="26" fillId="8" borderId="0" xfId="0" applyNumberFormat="1" applyFont="1" applyFill="1" applyAlignment="1">
      <alignment horizontal="center"/>
    </xf>
    <xf numFmtId="164" fontId="33" fillId="2" borderId="9" xfId="0" applyNumberFormat="1" applyFont="1" applyFill="1" applyBorder="1" applyAlignment="1">
      <alignment horizontal="center" vertical="center" wrapText="1"/>
    </xf>
    <xf numFmtId="164" fontId="35" fillId="0" borderId="9" xfId="0" applyNumberFormat="1" applyFont="1" applyBorder="1" applyAlignment="1">
      <alignment horizontal="center" vertical="center" wrapText="1"/>
    </xf>
    <xf numFmtId="164" fontId="26" fillId="0" borderId="9" xfId="0" applyNumberFormat="1" applyFont="1" applyBorder="1" applyAlignment="1">
      <alignment horizontal="center" vertical="center" wrapText="1"/>
    </xf>
    <xf numFmtId="164" fontId="7" fillId="34" borderId="9" xfId="0" applyNumberFormat="1" applyFont="1" applyFill="1" applyBorder="1" applyAlignment="1">
      <alignment horizontal="center" vertical="center" wrapText="1"/>
    </xf>
    <xf numFmtId="164" fontId="20" fillId="34" borderId="9" xfId="0" applyNumberFormat="1" applyFont="1" applyFill="1" applyBorder="1" applyAlignment="1">
      <alignment horizontal="center" vertical="center" wrapText="1"/>
    </xf>
    <xf numFmtId="171" fontId="23" fillId="0" borderId="24" xfId="0" applyNumberFormat="1" applyFont="1" applyFill="1" applyBorder="1" applyAlignment="1">
      <alignment horizontal="center" vertical="center" wrapText="1"/>
    </xf>
    <xf numFmtId="171" fontId="23" fillId="0" borderId="16" xfId="0" applyNumberFormat="1" applyFont="1" applyFill="1" applyBorder="1" applyAlignment="1">
      <alignment horizontal="center" vertical="center" wrapText="1"/>
    </xf>
    <xf numFmtId="171" fontId="23" fillId="0" borderId="1" xfId="0" applyNumberFormat="1" applyFont="1" applyFill="1" applyBorder="1" applyAlignment="1">
      <alignment horizontal="center" vertical="center" wrapText="1"/>
    </xf>
    <xf numFmtId="171" fontId="23" fillId="0" borderId="17" xfId="0" applyNumberFormat="1" applyFont="1" applyFill="1" applyBorder="1" applyAlignment="1">
      <alignment horizontal="center" vertical="center" wrapText="1"/>
    </xf>
    <xf numFmtId="171" fontId="23" fillId="34" borderId="10" xfId="0" applyNumberFormat="1" applyFont="1" applyFill="1" applyBorder="1" applyAlignment="1">
      <alignment horizontal="center" vertical="center" wrapText="1"/>
    </xf>
    <xf numFmtId="171" fontId="23" fillId="34" borderId="9" xfId="0" applyNumberFormat="1" applyFont="1" applyFill="1" applyBorder="1" applyAlignment="1">
      <alignment horizontal="center" vertical="center" wrapText="1"/>
    </xf>
    <xf numFmtId="171" fontId="23" fillId="34" borderId="4" xfId="0" applyNumberFormat="1" applyFont="1" applyFill="1" applyBorder="1" applyAlignment="1">
      <alignment horizontal="center" vertical="center" wrapText="1"/>
    </xf>
    <xf numFmtId="171" fontId="23" fillId="34" borderId="19" xfId="0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171" fontId="10" fillId="0" borderId="9" xfId="1" applyNumberFormat="1" applyFont="1" applyFill="1" applyBorder="1" applyAlignment="1">
      <alignment horizontal="center" vertical="center" wrapText="1"/>
    </xf>
    <xf numFmtId="171" fontId="23" fillId="0" borderId="9" xfId="0" applyNumberFormat="1" applyFont="1" applyFill="1" applyBorder="1" applyAlignment="1">
      <alignment horizontal="center" vertical="center" wrapText="1"/>
    </xf>
    <xf numFmtId="171" fontId="23" fillId="0" borderId="5" xfId="0" applyNumberFormat="1" applyFont="1" applyFill="1" applyBorder="1" applyAlignment="1">
      <alignment horizontal="center" vertical="center" wrapText="1"/>
    </xf>
    <xf numFmtId="171" fontId="10" fillId="0" borderId="4" xfId="0" applyNumberFormat="1" applyFont="1" applyFill="1" applyBorder="1" applyAlignment="1">
      <alignment horizontal="center" vertical="center" wrapText="1"/>
    </xf>
    <xf numFmtId="171" fontId="23" fillId="0" borderId="19" xfId="0" applyNumberFormat="1" applyFont="1" applyFill="1" applyBorder="1" applyAlignment="1">
      <alignment horizontal="center" vertical="center" wrapText="1"/>
    </xf>
    <xf numFmtId="171" fontId="10" fillId="0" borderId="9" xfId="0" applyNumberFormat="1" applyFont="1" applyFill="1" applyBorder="1" applyAlignment="1">
      <alignment horizontal="center" vertical="center" wrapText="1"/>
    </xf>
    <xf numFmtId="171" fontId="23" fillId="0" borderId="4" xfId="0" applyNumberFormat="1" applyFont="1" applyFill="1" applyBorder="1" applyAlignment="1">
      <alignment horizontal="center" vertical="center" wrapText="1"/>
    </xf>
    <xf numFmtId="171" fontId="21" fillId="0" borderId="9" xfId="0" applyNumberFormat="1" applyFont="1" applyBorder="1" applyAlignment="1">
      <alignment vertical="center"/>
    </xf>
    <xf numFmtId="171" fontId="24" fillId="0" borderId="9" xfId="0" applyNumberFormat="1" applyFont="1" applyFill="1" applyBorder="1" applyAlignment="1">
      <alignment horizontal="center" vertical="top" wrapText="1"/>
    </xf>
    <xf numFmtId="171" fontId="35" fillId="0" borderId="9" xfId="0" applyNumberFormat="1" applyFont="1" applyBorder="1" applyAlignment="1">
      <alignment horizontal="center" vertical="center"/>
    </xf>
    <xf numFmtId="171" fontId="10" fillId="0" borderId="9" xfId="0" applyNumberFormat="1" applyFont="1" applyFill="1" applyBorder="1" applyAlignment="1">
      <alignment vertical="center" wrapText="1"/>
    </xf>
    <xf numFmtId="171" fontId="10" fillId="0" borderId="5" xfId="0" applyNumberFormat="1" applyFont="1" applyFill="1" applyBorder="1" applyAlignment="1">
      <alignment vertical="center" wrapText="1"/>
    </xf>
    <xf numFmtId="171" fontId="24" fillId="0" borderId="9" xfId="0" applyNumberFormat="1" applyFont="1" applyFill="1" applyBorder="1" applyAlignment="1">
      <alignment horizontal="center" vertical="center" wrapText="1"/>
    </xf>
    <xf numFmtId="171" fontId="10" fillId="0" borderId="9" xfId="0" applyNumberFormat="1" applyFont="1" applyFill="1" applyBorder="1" applyAlignment="1">
      <alignment horizontal="center" vertical="top" wrapText="1"/>
    </xf>
    <xf numFmtId="171" fontId="10" fillId="0" borderId="19" xfId="0" applyNumberFormat="1" applyFont="1" applyFill="1" applyBorder="1" applyAlignment="1">
      <alignment vertical="center" wrapText="1"/>
    </xf>
    <xf numFmtId="171" fontId="16" fillId="0" borderId="9" xfId="0" applyNumberFormat="1" applyFont="1" applyFill="1" applyBorder="1" applyAlignment="1">
      <alignment horizontal="center" vertical="center" wrapText="1"/>
    </xf>
    <xf numFmtId="171" fontId="12" fillId="0" borderId="9" xfId="0" applyNumberFormat="1" applyFont="1" applyFill="1" applyBorder="1" applyAlignment="1">
      <alignment vertical="center" wrapText="1"/>
    </xf>
    <xf numFmtId="171" fontId="12" fillId="0" borderId="5" xfId="0" applyNumberFormat="1" applyFont="1" applyFill="1" applyBorder="1" applyAlignment="1">
      <alignment vertical="center" wrapText="1"/>
    </xf>
    <xf numFmtId="171" fontId="26" fillId="0" borderId="9" xfId="0" applyNumberFormat="1" applyFont="1" applyFill="1" applyBorder="1" applyAlignment="1">
      <alignment horizontal="center" vertical="center" wrapText="1"/>
    </xf>
    <xf numFmtId="171" fontId="12" fillId="0" borderId="19" xfId="0" applyNumberFormat="1" applyFont="1" applyFill="1" applyBorder="1" applyAlignment="1">
      <alignment vertical="center" wrapText="1"/>
    </xf>
    <xf numFmtId="171" fontId="17" fillId="0" borderId="9" xfId="0" applyNumberFormat="1" applyFont="1" applyFill="1" applyBorder="1" applyAlignment="1">
      <alignment horizontal="center" vertical="center" wrapText="1"/>
    </xf>
    <xf numFmtId="171" fontId="17" fillId="0" borderId="5" xfId="0" applyNumberFormat="1" applyFont="1" applyFill="1" applyBorder="1" applyAlignment="1">
      <alignment horizontal="center" vertical="center" wrapText="1"/>
    </xf>
    <xf numFmtId="171" fontId="31" fillId="0" borderId="9" xfId="0" applyNumberFormat="1" applyFont="1" applyFill="1" applyBorder="1" applyAlignment="1">
      <alignment horizontal="center" vertical="center" wrapText="1"/>
    </xf>
    <xf numFmtId="171" fontId="31" fillId="0" borderId="19" xfId="0" applyNumberFormat="1" applyFont="1" applyFill="1" applyBorder="1" applyAlignment="1">
      <alignment horizontal="center" vertical="center" wrapText="1"/>
    </xf>
    <xf numFmtId="171" fontId="17" fillId="0" borderId="19" xfId="0" applyNumberFormat="1" applyFont="1" applyFill="1" applyBorder="1" applyAlignment="1">
      <alignment horizontal="center" vertical="center" wrapText="1"/>
    </xf>
    <xf numFmtId="171" fontId="12" fillId="0" borderId="9" xfId="0" applyNumberFormat="1" applyFont="1" applyFill="1" applyBorder="1" applyAlignment="1">
      <alignment horizontal="center" vertical="center" wrapText="1"/>
    </xf>
    <xf numFmtId="171" fontId="12" fillId="0" borderId="9" xfId="100" applyNumberFormat="1" applyFont="1" applyFill="1" applyBorder="1" applyAlignment="1">
      <alignment horizontal="center" vertical="center"/>
    </xf>
    <xf numFmtId="171" fontId="16" fillId="0" borderId="10" xfId="0" applyNumberFormat="1" applyFont="1" applyFill="1" applyBorder="1" applyAlignment="1">
      <alignment horizontal="center" vertical="center" wrapText="1"/>
    </xf>
    <xf numFmtId="171" fontId="26" fillId="0" borderId="9" xfId="0" applyNumberFormat="1" applyFont="1" applyFill="1" applyBorder="1" applyAlignment="1">
      <alignment horizontal="center" vertical="top" wrapText="1"/>
    </xf>
    <xf numFmtId="171" fontId="16" fillId="0" borderId="9" xfId="0" applyNumberFormat="1" applyFont="1" applyFill="1" applyBorder="1" applyAlignment="1">
      <alignment horizontal="center" vertical="top" wrapText="1"/>
    </xf>
    <xf numFmtId="171" fontId="12" fillId="0" borderId="5" xfId="0" applyNumberFormat="1" applyFont="1" applyFill="1" applyBorder="1" applyAlignment="1">
      <alignment horizontal="center" vertical="center" wrapText="1"/>
    </xf>
    <xf numFmtId="171" fontId="12" fillId="0" borderId="19" xfId="101" applyNumberFormat="1" applyFont="1" applyBorder="1" applyAlignment="1">
      <alignment horizontal="right" vertical="top"/>
    </xf>
    <xf numFmtId="171" fontId="12" fillId="0" borderId="9" xfId="100" applyNumberFormat="1" applyFont="1" applyBorder="1" applyAlignment="1">
      <alignment horizontal="right" vertical="top"/>
    </xf>
    <xf numFmtId="171" fontId="12" fillId="0" borderId="19" xfId="0" applyNumberFormat="1" applyFont="1" applyFill="1" applyBorder="1" applyAlignment="1">
      <alignment horizontal="center" vertical="center" wrapText="1"/>
    </xf>
    <xf numFmtId="171" fontId="16" fillId="0" borderId="9" xfId="0" applyNumberFormat="1" applyFont="1" applyBorder="1"/>
    <xf numFmtId="171" fontId="67" fillId="34" borderId="9" xfId="0" applyNumberFormat="1" applyFont="1" applyFill="1" applyBorder="1" applyAlignment="1">
      <alignment horizontal="center" vertical="center" wrapText="1"/>
    </xf>
    <xf numFmtId="171" fontId="67" fillId="34" borderId="19" xfId="0" applyNumberFormat="1" applyFont="1" applyFill="1" applyBorder="1" applyAlignment="1">
      <alignment horizontal="center" vertical="center" wrapText="1"/>
    </xf>
    <xf numFmtId="171" fontId="18" fillId="0" borderId="9" xfId="0" applyNumberFormat="1" applyFont="1" applyFill="1" applyBorder="1" applyAlignment="1">
      <alignment horizontal="center" vertical="center" wrapText="1"/>
    </xf>
    <xf numFmtId="171" fontId="19" fillId="0" borderId="9" xfId="0" applyNumberFormat="1" applyFont="1" applyFill="1" applyBorder="1" applyAlignment="1">
      <alignment horizontal="center" vertical="center" wrapText="1"/>
    </xf>
    <xf numFmtId="171" fontId="19" fillId="0" borderId="5" xfId="0" applyNumberFormat="1" applyFont="1" applyFill="1" applyBorder="1" applyAlignment="1">
      <alignment horizontal="center" vertical="center" wrapText="1"/>
    </xf>
    <xf numFmtId="171" fontId="19" fillId="0" borderId="19" xfId="0" applyNumberFormat="1" applyFont="1" applyFill="1" applyBorder="1" applyAlignment="1">
      <alignment horizontal="center" vertical="center" wrapText="1"/>
    </xf>
    <xf numFmtId="171" fontId="18" fillId="0" borderId="21" xfId="0" applyNumberFormat="1" applyFont="1" applyFill="1" applyBorder="1" applyAlignment="1">
      <alignment horizontal="center" vertical="center" wrapText="1"/>
    </xf>
    <xf numFmtId="171" fontId="10" fillId="0" borderId="7" xfId="0" applyNumberFormat="1" applyFont="1" applyFill="1" applyBorder="1" applyAlignment="1">
      <alignment horizontal="center" vertical="center" wrapText="1"/>
    </xf>
    <xf numFmtId="171" fontId="31" fillId="0" borderId="21" xfId="0" applyNumberFormat="1" applyFont="1" applyFill="1" applyBorder="1" applyAlignment="1">
      <alignment horizontal="center" vertical="center" wrapText="1"/>
    </xf>
    <xf numFmtId="171" fontId="26" fillId="0" borderId="21" xfId="0" applyNumberFormat="1" applyFont="1" applyFill="1" applyBorder="1" applyAlignment="1">
      <alignment horizontal="center" vertical="center" wrapText="1"/>
    </xf>
    <xf numFmtId="171" fontId="26" fillId="0" borderId="20" xfId="0" applyNumberFormat="1" applyFont="1" applyFill="1" applyBorder="1" applyAlignment="1">
      <alignment horizontal="center" vertical="center" wrapText="1"/>
    </xf>
    <xf numFmtId="172" fontId="26" fillId="4" borderId="9" xfId="0" applyNumberFormat="1" applyFont="1" applyFill="1" applyBorder="1" applyAlignment="1">
      <alignment horizontal="center" vertical="center" wrapText="1"/>
    </xf>
    <xf numFmtId="167" fontId="23" fillId="0" borderId="24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167" fontId="23" fillId="0" borderId="4" xfId="0" applyNumberFormat="1" applyFont="1" applyFill="1" applyBorder="1" applyAlignment="1">
      <alignment horizontal="center" vertical="center" wrapText="1"/>
    </xf>
    <xf numFmtId="167" fontId="23" fillId="0" borderId="9" xfId="0" applyNumberFormat="1" applyFont="1" applyFill="1" applyBorder="1" applyAlignment="1">
      <alignment horizontal="center" vertical="center" wrapText="1"/>
    </xf>
    <xf numFmtId="167" fontId="23" fillId="0" borderId="19" xfId="0" applyNumberFormat="1" applyFont="1" applyFill="1" applyBorder="1" applyAlignment="1">
      <alignment horizontal="center" vertical="center" wrapText="1"/>
    </xf>
    <xf numFmtId="167" fontId="23" fillId="34" borderId="9" xfId="0" applyNumberFormat="1" applyFont="1" applyFill="1" applyBorder="1" applyAlignment="1">
      <alignment horizontal="center" vertical="center" wrapText="1"/>
    </xf>
    <xf numFmtId="167" fontId="23" fillId="34" borderId="4" xfId="0" applyNumberFormat="1" applyFont="1" applyFill="1" applyBorder="1" applyAlignment="1">
      <alignment horizontal="center" vertical="center" wrapText="1"/>
    </xf>
    <xf numFmtId="167" fontId="23" fillId="34" borderId="19" xfId="0" applyNumberFormat="1" applyFont="1" applyFill="1" applyBorder="1" applyAlignment="1">
      <alignment horizontal="center" vertical="center" wrapText="1"/>
    </xf>
    <xf numFmtId="167" fontId="10" fillId="0" borderId="9" xfId="1" applyNumberFormat="1" applyFont="1" applyFill="1" applyBorder="1" applyAlignment="1">
      <alignment horizontal="center" vertical="center" wrapText="1"/>
    </xf>
    <xf numFmtId="167" fontId="23" fillId="0" borderId="5" xfId="0" applyNumberFormat="1" applyFont="1" applyFill="1" applyBorder="1" applyAlignment="1">
      <alignment horizontal="center" vertical="center" wrapText="1"/>
    </xf>
    <xf numFmtId="167" fontId="10" fillId="0" borderId="4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horizontal="center" vertical="center" wrapText="1"/>
    </xf>
    <xf numFmtId="167" fontId="36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7" fontId="24" fillId="0" borderId="9" xfId="0" applyNumberFormat="1" applyFont="1" applyFill="1" applyBorder="1" applyAlignment="1">
      <alignment horizontal="center" vertical="top" wrapText="1"/>
    </xf>
    <xf numFmtId="167" fontId="35" fillId="0" borderId="9" xfId="0" applyNumberFormat="1" applyFont="1" applyBorder="1" applyAlignment="1">
      <alignment horizontal="center" vertical="center"/>
    </xf>
    <xf numFmtId="167" fontId="24" fillId="0" borderId="9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vertical="center" wrapText="1"/>
    </xf>
    <xf numFmtId="167" fontId="10" fillId="0" borderId="5" xfId="0" applyNumberFormat="1" applyFont="1" applyFill="1" applyBorder="1" applyAlignment="1">
      <alignment vertical="center" wrapText="1"/>
    </xf>
    <xf numFmtId="167" fontId="10" fillId="0" borderId="19" xfId="0" applyNumberFormat="1" applyFont="1" applyFill="1" applyBorder="1" applyAlignment="1">
      <alignment vertical="center" wrapText="1"/>
    </xf>
    <xf numFmtId="167" fontId="10" fillId="0" borderId="9" xfId="0" applyNumberFormat="1" applyFont="1" applyFill="1" applyBorder="1" applyAlignment="1">
      <alignment horizontal="center" vertical="top" wrapText="1"/>
    </xf>
    <xf numFmtId="167" fontId="4" fillId="0" borderId="9" xfId="0" applyNumberFormat="1" applyFont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 wrapText="1"/>
    </xf>
    <xf numFmtId="167" fontId="10" fillId="0" borderId="19" xfId="0" applyNumberFormat="1" applyFont="1" applyFill="1" applyBorder="1" applyAlignment="1">
      <alignment horizontal="center" vertical="center" wrapText="1"/>
    </xf>
    <xf numFmtId="167" fontId="16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vertical="center" wrapText="1"/>
    </xf>
    <xf numFmtId="167" fontId="12" fillId="0" borderId="5" xfId="0" applyNumberFormat="1" applyFont="1" applyFill="1" applyBorder="1" applyAlignment="1">
      <alignment vertical="center" wrapText="1"/>
    </xf>
    <xf numFmtId="167" fontId="12" fillId="0" borderId="19" xfId="0" applyNumberFormat="1" applyFont="1" applyFill="1" applyBorder="1" applyAlignment="1">
      <alignment vertical="center" wrapText="1"/>
    </xf>
    <xf numFmtId="167" fontId="17" fillId="0" borderId="9" xfId="0" applyNumberFormat="1" applyFont="1" applyFill="1" applyBorder="1" applyAlignment="1">
      <alignment horizontal="center" vertical="center" wrapText="1"/>
    </xf>
    <xf numFmtId="167" fontId="17" fillId="0" borderId="5" xfId="0" applyNumberFormat="1" applyFont="1" applyFill="1" applyBorder="1" applyAlignment="1">
      <alignment horizontal="center" vertical="center" wrapText="1"/>
    </xf>
    <xf numFmtId="167" fontId="17" fillId="0" borderId="19" xfId="0" applyNumberFormat="1" applyFont="1" applyFill="1" applyBorder="1" applyAlignment="1">
      <alignment horizontal="center" vertical="center" wrapText="1"/>
    </xf>
    <xf numFmtId="167" fontId="69" fillId="0" borderId="9" xfId="0" applyNumberFormat="1" applyFont="1" applyFill="1" applyBorder="1" applyAlignment="1">
      <alignment horizontal="center" vertical="center" wrapText="1"/>
    </xf>
    <xf numFmtId="167" fontId="69" fillId="0" borderId="19" xfId="0" applyNumberFormat="1" applyFont="1" applyFill="1" applyBorder="1" applyAlignment="1">
      <alignment horizontal="center" vertical="center" wrapText="1"/>
    </xf>
    <xf numFmtId="167" fontId="10" fillId="0" borderId="9" xfId="0" applyNumberFormat="1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center" wrapText="1"/>
    </xf>
    <xf numFmtId="167" fontId="16" fillId="0" borderId="9" xfId="0" applyNumberFormat="1" applyFont="1" applyFill="1" applyBorder="1" applyAlignment="1">
      <alignment horizontal="center" vertical="top" wrapText="1"/>
    </xf>
    <xf numFmtId="167" fontId="10" fillId="0" borderId="19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8" fillId="0" borderId="9" xfId="0" applyNumberFormat="1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center" vertical="center" wrapText="1"/>
    </xf>
    <xf numFmtId="167" fontId="26" fillId="0" borderId="9" xfId="0" applyNumberFormat="1" applyFont="1" applyBorder="1" applyAlignment="1">
      <alignment horizontal="center"/>
    </xf>
    <xf numFmtId="167" fontId="16" fillId="0" borderId="4" xfId="0" applyNumberFormat="1" applyFont="1" applyFill="1" applyBorder="1" applyAlignment="1">
      <alignment horizontal="center" vertical="center" wrapText="1"/>
    </xf>
    <xf numFmtId="167" fontId="16" fillId="0" borderId="19" xfId="0" applyNumberFormat="1" applyFont="1" applyFill="1" applyBorder="1" applyAlignment="1">
      <alignment horizontal="center" vertical="center" wrapText="1"/>
    </xf>
    <xf numFmtId="167" fontId="19" fillId="0" borderId="9" xfId="0" applyNumberFormat="1" applyFont="1" applyFill="1" applyBorder="1" applyAlignment="1">
      <alignment horizontal="center" vertical="center" wrapText="1"/>
    </xf>
    <xf numFmtId="167" fontId="19" fillId="0" borderId="5" xfId="0" applyNumberFormat="1" applyFont="1" applyFill="1" applyBorder="1" applyAlignment="1">
      <alignment horizontal="center" vertical="center" wrapText="1"/>
    </xf>
    <xf numFmtId="167" fontId="19" fillId="0" borderId="19" xfId="0" applyNumberFormat="1" applyFont="1" applyFill="1" applyBorder="1" applyAlignment="1">
      <alignment horizontal="center" vertical="center" wrapText="1"/>
    </xf>
    <xf numFmtId="167" fontId="25" fillId="0" borderId="7" xfId="0" applyNumberFormat="1" applyFont="1" applyBorder="1"/>
    <xf numFmtId="167" fontId="5" fillId="0" borderId="21" xfId="0" applyNumberFormat="1" applyFont="1" applyBorder="1"/>
    <xf numFmtId="167" fontId="0" fillId="0" borderId="21" xfId="0" applyNumberFormat="1" applyBorder="1"/>
    <xf numFmtId="167" fontId="0" fillId="0" borderId="8" xfId="0" applyNumberFormat="1" applyBorder="1"/>
    <xf numFmtId="167" fontId="10" fillId="0" borderId="7" xfId="0" applyNumberFormat="1" applyFont="1" applyFill="1" applyBorder="1" applyAlignment="1">
      <alignment horizontal="center" vertical="center" wrapText="1"/>
    </xf>
    <xf numFmtId="167" fontId="0" fillId="0" borderId="20" xfId="0" applyNumberFormat="1" applyBorder="1"/>
    <xf numFmtId="167" fontId="4" fillId="0" borderId="21" xfId="0" applyNumberFormat="1" applyFont="1" applyBorder="1" applyAlignment="1">
      <alignment horizontal="center" vertical="center"/>
    </xf>
    <xf numFmtId="167" fontId="4" fillId="0" borderId="21" xfId="0" applyNumberFormat="1" applyFont="1" applyBorder="1"/>
    <xf numFmtId="167" fontId="4" fillId="0" borderId="20" xfId="0" applyNumberFormat="1" applyFont="1" applyBorder="1"/>
    <xf numFmtId="172" fontId="26" fillId="0" borderId="9" xfId="0" applyNumberFormat="1" applyFont="1" applyBorder="1" applyAlignment="1">
      <alignment horizontal="center" vertical="center" wrapText="1"/>
    </xf>
    <xf numFmtId="172" fontId="20" fillId="0" borderId="9" xfId="0" applyNumberFormat="1" applyFont="1" applyBorder="1" applyAlignment="1">
      <alignment horizontal="center" vertical="center" wrapText="1"/>
    </xf>
    <xf numFmtId="167" fontId="26" fillId="0" borderId="4" xfId="1" applyNumberFormat="1" applyFont="1" applyFill="1" applyBorder="1" applyAlignment="1">
      <alignment horizontal="center" vertical="top"/>
    </xf>
    <xf numFmtId="167" fontId="31" fillId="0" borderId="4" xfId="1" applyNumberFormat="1" applyFont="1" applyFill="1" applyBorder="1" applyAlignment="1">
      <alignment horizontal="center" vertical="top"/>
    </xf>
    <xf numFmtId="169" fontId="35" fillId="4" borderId="19" xfId="1" applyNumberFormat="1" applyFont="1" applyFill="1" applyBorder="1" applyAlignment="1">
      <alignment horizontal="center" vertical="top"/>
    </xf>
    <xf numFmtId="167" fontId="15" fillId="0" borderId="0" xfId="0" applyNumberFormat="1" applyFont="1" applyAlignment="1">
      <alignment vertical="center"/>
    </xf>
    <xf numFmtId="165" fontId="35" fillId="0" borderId="73" xfId="0" applyNumberFormat="1" applyFont="1" applyBorder="1" applyAlignment="1">
      <alignment horizontal="center" vertical="center"/>
    </xf>
    <xf numFmtId="165" fontId="35" fillId="0" borderId="73" xfId="0" applyNumberFormat="1" applyFont="1" applyFill="1" applyBorder="1" applyAlignment="1">
      <alignment horizontal="center" vertical="center"/>
    </xf>
    <xf numFmtId="165" fontId="7" fillId="34" borderId="74" xfId="0" applyNumberFormat="1" applyFont="1" applyFill="1" applyBorder="1" applyAlignment="1">
      <alignment horizontal="center" vertical="center" wrapText="1"/>
    </xf>
    <xf numFmtId="167" fontId="41" fillId="0" borderId="0" xfId="0" applyNumberFormat="1" applyFont="1" applyFill="1"/>
    <xf numFmtId="49" fontId="20" fillId="4" borderId="9" xfId="1" applyNumberFormat="1" applyFont="1" applyFill="1" applyBorder="1" applyAlignment="1">
      <alignment horizontal="center" vertical="center"/>
    </xf>
    <xf numFmtId="167" fontId="20" fillId="32" borderId="9" xfId="1" applyNumberFormat="1" applyFont="1" applyFill="1" applyBorder="1" applyAlignment="1">
      <alignment horizontal="center" vertical="center"/>
    </xf>
    <xf numFmtId="164" fontId="26" fillId="0" borderId="9" xfId="1" applyNumberFormat="1" applyFont="1" applyFill="1" applyBorder="1" applyAlignment="1">
      <alignment horizontal="left" vertical="top" wrapText="1"/>
    </xf>
    <xf numFmtId="169" fontId="35" fillId="4" borderId="9" xfId="1" applyNumberFormat="1" applyFont="1" applyFill="1" applyBorder="1" applyAlignment="1">
      <alignment horizontal="center" vertical="top"/>
    </xf>
    <xf numFmtId="164" fontId="26" fillId="4" borderId="9" xfId="1" applyNumberFormat="1" applyFont="1" applyFill="1" applyBorder="1" applyAlignment="1">
      <alignment horizontal="left" vertical="top" wrapText="1"/>
    </xf>
    <xf numFmtId="0" fontId="35" fillId="4" borderId="9" xfId="1" applyNumberFormat="1" applyFont="1" applyFill="1" applyBorder="1" applyAlignment="1">
      <alignment horizontal="center" vertical="top"/>
    </xf>
    <xf numFmtId="0" fontId="35" fillId="4" borderId="9" xfId="1" applyNumberFormat="1" applyFont="1" applyFill="1" applyBorder="1" applyAlignment="1">
      <alignment horizontal="center" vertical="center"/>
    </xf>
    <xf numFmtId="0" fontId="35" fillId="0" borderId="9" xfId="1" applyNumberFormat="1" applyFont="1" applyFill="1" applyBorder="1" applyAlignment="1">
      <alignment horizontal="center" vertical="top"/>
    </xf>
    <xf numFmtId="167" fontId="31" fillId="0" borderId="9" xfId="1" applyNumberFormat="1" applyFont="1" applyFill="1" applyBorder="1" applyAlignment="1">
      <alignment vertical="top"/>
    </xf>
    <xf numFmtId="164" fontId="35" fillId="0" borderId="9" xfId="1" applyNumberFormat="1" applyFont="1" applyFill="1" applyBorder="1" applyAlignment="1">
      <alignment horizontal="left" vertical="top" wrapText="1"/>
    </xf>
    <xf numFmtId="1" fontId="35" fillId="4" borderId="9" xfId="1" applyNumberFormat="1" applyFont="1" applyFill="1" applyBorder="1" applyAlignment="1">
      <alignment horizontal="center" vertical="center"/>
    </xf>
    <xf numFmtId="167" fontId="26" fillId="0" borderId="9" xfId="1" applyNumberFormat="1" applyFont="1" applyFill="1" applyBorder="1" applyAlignment="1">
      <alignment horizontal="center" vertical="center"/>
    </xf>
    <xf numFmtId="167" fontId="26" fillId="0" borderId="39" xfId="1" applyNumberFormat="1" applyFont="1" applyFill="1" applyBorder="1" applyAlignment="1">
      <alignment horizontal="center" vertical="top"/>
    </xf>
    <xf numFmtId="167" fontId="26" fillId="0" borderId="19" xfId="1" applyNumberFormat="1" applyFont="1" applyFill="1" applyBorder="1" applyAlignment="1">
      <alignment horizontal="center" vertical="top"/>
    </xf>
    <xf numFmtId="167" fontId="20" fillId="33" borderId="39" xfId="1" applyNumberFormat="1" applyFont="1" applyFill="1" applyBorder="1" applyAlignment="1">
      <alignment horizontal="center" vertical="top"/>
    </xf>
    <xf numFmtId="167" fontId="20" fillId="33" borderId="19" xfId="1" applyNumberFormat="1" applyFont="1" applyFill="1" applyBorder="1" applyAlignment="1">
      <alignment horizontal="center" vertical="center"/>
    </xf>
    <xf numFmtId="167" fontId="31" fillId="0" borderId="19" xfId="1" applyNumberFormat="1" applyFont="1" applyFill="1" applyBorder="1" applyAlignment="1">
      <alignment horizontal="center" vertical="top"/>
    </xf>
    <xf numFmtId="167" fontId="20" fillId="33" borderId="19" xfId="1" applyNumberFormat="1" applyFont="1" applyFill="1" applyBorder="1" applyAlignment="1">
      <alignment horizontal="center" vertical="top"/>
    </xf>
    <xf numFmtId="0" fontId="26" fillId="4" borderId="9" xfId="1" applyNumberFormat="1" applyFont="1" applyFill="1" applyBorder="1" applyAlignment="1">
      <alignment horizontal="center" vertical="top"/>
    </xf>
    <xf numFmtId="167" fontId="41" fillId="0" borderId="9" xfId="0" applyNumberFormat="1" applyFont="1" applyBorder="1" applyAlignment="1">
      <alignment horizontal="center"/>
    </xf>
    <xf numFmtId="167" fontId="26" fillId="0" borderId="5" xfId="1" applyNumberFormat="1" applyFont="1" applyFill="1" applyBorder="1" applyAlignment="1">
      <alignment horizontal="center" vertical="top"/>
    </xf>
    <xf numFmtId="0" fontId="5" fillId="0" borderId="9" xfId="0" applyFont="1" applyBorder="1"/>
    <xf numFmtId="0" fontId="29" fillId="0" borderId="9" xfId="0" applyFont="1" applyBorder="1"/>
    <xf numFmtId="171" fontId="23" fillId="0" borderId="3" xfId="0" applyNumberFormat="1" applyFont="1" applyFill="1" applyBorder="1" applyAlignment="1">
      <alignment horizontal="center" vertical="center" wrapText="1"/>
    </xf>
    <xf numFmtId="171" fontId="23" fillId="34" borderId="77" xfId="0" applyNumberFormat="1" applyFont="1" applyFill="1" applyBorder="1" applyAlignment="1">
      <alignment horizontal="center" vertical="center" wrapText="1"/>
    </xf>
    <xf numFmtId="1" fontId="35" fillId="4" borderId="27" xfId="1" applyNumberFormat="1" applyFont="1" applyFill="1" applyBorder="1" applyAlignment="1">
      <alignment horizontal="center" vertical="top"/>
    </xf>
    <xf numFmtId="167" fontId="10" fillId="0" borderId="73" xfId="0" applyNumberFormat="1" applyFont="1" applyFill="1" applyBorder="1" applyAlignment="1">
      <alignment horizontal="center" vertical="center" wrapText="1"/>
    </xf>
    <xf numFmtId="1" fontId="35" fillId="34" borderId="63" xfId="1" applyNumberFormat="1" applyFont="1" applyFill="1" applyBorder="1" applyAlignment="1">
      <alignment horizontal="center" vertical="top"/>
    </xf>
    <xf numFmtId="0" fontId="35" fillId="34" borderId="5" xfId="1" applyNumberFormat="1" applyFont="1" applyFill="1" applyBorder="1" applyAlignment="1">
      <alignment horizontal="center" vertical="top"/>
    </xf>
    <xf numFmtId="1" fontId="35" fillId="4" borderId="76" xfId="1" applyNumberFormat="1" applyFont="1" applyFill="1" applyBorder="1" applyAlignment="1">
      <alignment vertical="top"/>
    </xf>
    <xf numFmtId="1" fontId="35" fillId="4" borderId="27" xfId="1" applyNumberFormat="1" applyFont="1" applyFill="1" applyBorder="1" applyAlignment="1">
      <alignment vertical="top"/>
    </xf>
    <xf numFmtId="167" fontId="10" fillId="0" borderId="9" xfId="3" applyNumberFormat="1" applyFont="1" applyFill="1" applyBorder="1" applyAlignment="1">
      <alignment horizontal="center"/>
    </xf>
    <xf numFmtId="167" fontId="10" fillId="0" borderId="9" xfId="3" applyNumberFormat="1" applyFont="1" applyFill="1" applyBorder="1" applyAlignment="1">
      <alignment vertical="center"/>
    </xf>
    <xf numFmtId="167" fontId="10" fillId="0" borderId="5" xfId="3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7" fontId="5" fillId="0" borderId="0" xfId="0" applyNumberFormat="1" applyFont="1"/>
    <xf numFmtId="167" fontId="36" fillId="0" borderId="73" xfId="0" applyNumberFormat="1" applyFont="1" applyBorder="1" applyAlignment="1">
      <alignment horizontal="center" vertical="center"/>
    </xf>
    <xf numFmtId="164" fontId="26" fillId="0" borderId="9" xfId="112" applyNumberFormat="1" applyFont="1" applyFill="1" applyBorder="1" applyAlignment="1">
      <alignment horizontal="right" vertical="center" wrapText="1"/>
    </xf>
    <xf numFmtId="164" fontId="35" fillId="0" borderId="9" xfId="112" applyNumberFormat="1" applyFont="1" applyFill="1" applyBorder="1" applyAlignment="1">
      <alignment horizontal="right" vertical="center" wrapText="1"/>
    </xf>
    <xf numFmtId="167" fontId="10" fillId="0" borderId="25" xfId="0" applyNumberFormat="1" applyFont="1" applyFill="1" applyBorder="1" applyAlignment="1">
      <alignment horizontal="center" vertical="center" wrapText="1"/>
    </xf>
    <xf numFmtId="167" fontId="10" fillId="0" borderId="19" xfId="3" applyNumberFormat="1" applyFont="1" applyFill="1" applyBorder="1" applyAlignment="1">
      <alignment horizontal="center"/>
    </xf>
    <xf numFmtId="165" fontId="10" fillId="6" borderId="22" xfId="0" applyNumberFormat="1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textRotation="90" wrapText="1"/>
    </xf>
    <xf numFmtId="0" fontId="10" fillId="6" borderId="23" xfId="0" applyFont="1" applyFill="1" applyBorder="1" applyAlignment="1">
      <alignment horizontal="center" vertical="center" textRotation="90"/>
    </xf>
    <xf numFmtId="0" fontId="10" fillId="6" borderId="36" xfId="0" applyFont="1" applyFill="1" applyBorder="1" applyAlignment="1">
      <alignment horizontal="center" vertical="center" textRotation="90" wrapText="1"/>
    </xf>
    <xf numFmtId="167" fontId="23" fillId="6" borderId="77" xfId="0" applyNumberFormat="1" applyFont="1" applyFill="1" applyBorder="1" applyAlignment="1">
      <alignment horizontal="center" vertical="center" wrapText="1"/>
    </xf>
    <xf numFmtId="167" fontId="23" fillId="6" borderId="9" xfId="0" applyNumberFormat="1" applyFont="1" applyFill="1" applyBorder="1" applyAlignment="1">
      <alignment horizontal="center" vertical="center" wrapText="1"/>
    </xf>
    <xf numFmtId="167" fontId="23" fillId="6" borderId="5" xfId="0" applyNumberFormat="1" applyFont="1" applyFill="1" applyBorder="1" applyAlignment="1">
      <alignment horizontal="center" vertical="center" wrapText="1"/>
    </xf>
    <xf numFmtId="167" fontId="23" fillId="6" borderId="73" xfId="0" applyNumberFormat="1" applyFont="1" applyFill="1" applyBorder="1" applyAlignment="1">
      <alignment horizontal="center" vertical="center" wrapText="1"/>
    </xf>
    <xf numFmtId="167" fontId="23" fillId="7" borderId="39" xfId="0" applyNumberFormat="1" applyFont="1" applyFill="1" applyBorder="1" applyAlignment="1">
      <alignment horizontal="center" vertical="center" wrapText="1"/>
    </xf>
    <xf numFmtId="167" fontId="23" fillId="7" borderId="9" xfId="0" applyNumberFormat="1" applyFont="1" applyFill="1" applyBorder="1" applyAlignment="1">
      <alignment horizontal="center" vertical="center" wrapText="1"/>
    </xf>
    <xf numFmtId="167" fontId="23" fillId="7" borderId="19" xfId="0" applyNumberFormat="1" applyFont="1" applyFill="1" applyBorder="1" applyAlignment="1">
      <alignment horizontal="center" vertical="center" wrapText="1"/>
    </xf>
    <xf numFmtId="165" fontId="10" fillId="35" borderId="4" xfId="0" applyNumberFormat="1" applyFont="1" applyFill="1" applyBorder="1" applyAlignment="1">
      <alignment horizontal="center" vertical="center" wrapText="1"/>
    </xf>
    <xf numFmtId="165" fontId="10" fillId="35" borderId="9" xfId="0" applyNumberFormat="1" applyFont="1" applyFill="1" applyBorder="1" applyAlignment="1">
      <alignment horizontal="center" vertical="center" textRotation="90" wrapText="1"/>
    </xf>
    <xf numFmtId="165" fontId="10" fillId="35" borderId="9" xfId="0" applyNumberFormat="1" applyFont="1" applyFill="1" applyBorder="1" applyAlignment="1">
      <alignment horizontal="center" vertical="center" textRotation="90"/>
    </xf>
    <xf numFmtId="165" fontId="10" fillId="35" borderId="19" xfId="0" applyNumberFormat="1" applyFont="1" applyFill="1" applyBorder="1" applyAlignment="1">
      <alignment horizontal="center" vertical="center" textRotation="90" wrapText="1"/>
    </xf>
    <xf numFmtId="167" fontId="23" fillId="35" borderId="39" xfId="0" applyNumberFormat="1" applyFont="1" applyFill="1" applyBorder="1" applyAlignment="1">
      <alignment horizontal="center" vertical="center" wrapText="1"/>
    </xf>
    <xf numFmtId="167" fontId="23" fillId="35" borderId="9" xfId="0" applyNumberFormat="1" applyFont="1" applyFill="1" applyBorder="1" applyAlignment="1">
      <alignment horizontal="center" vertical="center" wrapText="1"/>
    </xf>
    <xf numFmtId="167" fontId="23" fillId="35" borderId="19" xfId="0" applyNumberFormat="1" applyFont="1" applyFill="1" applyBorder="1" applyAlignment="1">
      <alignment horizontal="center" vertical="center" wrapText="1"/>
    </xf>
    <xf numFmtId="167" fontId="23" fillId="35" borderId="4" xfId="0" applyNumberFormat="1" applyFont="1" applyFill="1" applyBorder="1" applyAlignment="1">
      <alignment horizontal="center" vertical="center" wrapText="1"/>
    </xf>
    <xf numFmtId="165" fontId="7" fillId="3" borderId="44" xfId="0" applyNumberFormat="1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top" wrapText="1"/>
    </xf>
    <xf numFmtId="0" fontId="40" fillId="5" borderId="45" xfId="0" applyFont="1" applyFill="1" applyBorder="1" applyAlignment="1">
      <alignment horizontal="center" vertical="center" wrapText="1"/>
    </xf>
    <xf numFmtId="167" fontId="35" fillId="0" borderId="19" xfId="0" applyNumberFormat="1" applyFont="1" applyBorder="1" applyAlignment="1">
      <alignment horizontal="center" vertical="center" wrapText="1"/>
    </xf>
    <xf numFmtId="167" fontId="35" fillId="2" borderId="19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justify" vertical="center" wrapText="1"/>
    </xf>
    <xf numFmtId="167" fontId="7" fillId="0" borderId="9" xfId="0" applyNumberFormat="1" applyFont="1" applyBorder="1" applyAlignment="1">
      <alignment horizontal="center" vertical="center"/>
    </xf>
    <xf numFmtId="167" fontId="35" fillId="0" borderId="21" xfId="0" applyNumberFormat="1" applyFont="1" applyBorder="1" applyAlignment="1">
      <alignment horizontal="center" vertical="center" wrapText="1"/>
    </xf>
    <xf numFmtId="165" fontId="41" fillId="0" borderId="0" xfId="0" applyNumberFormat="1" applyFont="1"/>
    <xf numFmtId="165" fontId="7" fillId="34" borderId="39" xfId="0" applyNumberFormat="1" applyFont="1" applyFill="1" applyBorder="1" applyAlignment="1">
      <alignment horizontal="center" vertical="center"/>
    </xf>
    <xf numFmtId="165" fontId="7" fillId="34" borderId="73" xfId="0" applyNumberFormat="1" applyFont="1" applyFill="1" applyBorder="1" applyAlignment="1">
      <alignment horizontal="center" vertical="center"/>
    </xf>
    <xf numFmtId="167" fontId="20" fillId="32" borderId="5" xfId="1" applyNumberFormat="1" applyFont="1" applyFill="1" applyBorder="1" applyAlignment="1">
      <alignment horizontal="center" vertical="center"/>
    </xf>
    <xf numFmtId="167" fontId="20" fillId="33" borderId="5" xfId="1" applyNumberFormat="1" applyFont="1" applyFill="1" applyBorder="1" applyAlignment="1">
      <alignment horizontal="center" vertical="center"/>
    </xf>
    <xf numFmtId="167" fontId="20" fillId="33" borderId="5" xfId="1" applyNumberFormat="1" applyFont="1" applyFill="1" applyBorder="1" applyAlignment="1">
      <alignment horizontal="center" vertical="top"/>
    </xf>
    <xf numFmtId="49" fontId="20" fillId="4" borderId="4" xfId="1" applyNumberFormat="1" applyFont="1" applyFill="1" applyBorder="1" applyAlignment="1">
      <alignment horizontal="center" vertical="center"/>
    </xf>
    <xf numFmtId="49" fontId="20" fillId="4" borderId="19" xfId="1" applyNumberFormat="1" applyFont="1" applyFill="1" applyBorder="1" applyAlignment="1">
      <alignment horizontal="center" vertical="center"/>
    </xf>
    <xf numFmtId="167" fontId="20" fillId="32" borderId="4" xfId="1" applyNumberFormat="1" applyFont="1" applyFill="1" applyBorder="1" applyAlignment="1">
      <alignment horizontal="center" vertical="center"/>
    </xf>
    <xf numFmtId="167" fontId="20" fillId="32" borderId="19" xfId="1" applyNumberFormat="1" applyFont="1" applyFill="1" applyBorder="1" applyAlignment="1">
      <alignment horizontal="center" vertical="center"/>
    </xf>
    <xf numFmtId="167" fontId="20" fillId="33" borderId="4" xfId="1" applyNumberFormat="1" applyFont="1" applyFill="1" applyBorder="1" applyAlignment="1">
      <alignment horizontal="center" vertical="center"/>
    </xf>
    <xf numFmtId="167" fontId="20" fillId="33" borderId="4" xfId="1" applyNumberFormat="1" applyFont="1" applyFill="1" applyBorder="1" applyAlignment="1">
      <alignment horizontal="center" vertical="top"/>
    </xf>
    <xf numFmtId="167" fontId="26" fillId="0" borderId="4" xfId="1" applyNumberFormat="1" applyFont="1" applyFill="1" applyBorder="1" applyAlignment="1">
      <alignment horizontal="center" vertical="center"/>
    </xf>
    <xf numFmtId="167" fontId="26" fillId="0" borderId="19" xfId="1" applyNumberFormat="1" applyFont="1" applyFill="1" applyBorder="1" applyAlignment="1">
      <alignment horizontal="center" vertical="center"/>
    </xf>
    <xf numFmtId="167" fontId="31" fillId="0" borderId="4" xfId="1" applyNumberFormat="1" applyFont="1" applyFill="1" applyBorder="1" applyAlignment="1">
      <alignment vertical="top"/>
    </xf>
    <xf numFmtId="167" fontId="31" fillId="0" borderId="19" xfId="1" applyNumberFormat="1" applyFont="1" applyFill="1" applyBorder="1" applyAlignment="1">
      <alignment vertical="top"/>
    </xf>
    <xf numFmtId="167" fontId="26" fillId="4" borderId="5" xfId="1" applyNumberFormat="1" applyFont="1" applyFill="1" applyBorder="1" applyAlignment="1">
      <alignment horizontal="center" vertical="top"/>
    </xf>
    <xf numFmtId="167" fontId="26" fillId="4" borderId="5" xfId="1" applyNumberFormat="1" applyFont="1" applyFill="1" applyBorder="1" applyAlignment="1">
      <alignment horizontal="center" vertical="center"/>
    </xf>
    <xf numFmtId="167" fontId="26" fillId="4" borderId="4" xfId="1" applyNumberFormat="1" applyFont="1" applyFill="1" applyBorder="1" applyAlignment="1">
      <alignment horizontal="center" vertical="top"/>
    </xf>
    <xf numFmtId="167" fontId="26" fillId="4" borderId="4" xfId="1" applyNumberFormat="1" applyFont="1" applyFill="1" applyBorder="1" applyAlignment="1">
      <alignment horizontal="center" vertical="center"/>
    </xf>
    <xf numFmtId="167" fontId="31" fillId="0" borderId="19" xfId="1" applyNumberFormat="1" applyFont="1" applyFill="1" applyBorder="1" applyAlignment="1">
      <alignment horizontal="center" vertical="center"/>
    </xf>
    <xf numFmtId="164" fontId="20" fillId="4" borderId="73" xfId="1" applyNumberFormat="1" applyFont="1" applyFill="1" applyBorder="1" applyAlignment="1">
      <alignment horizontal="center" vertical="center" wrapText="1"/>
    </xf>
    <xf numFmtId="164" fontId="20" fillId="4" borderId="73" xfId="1" applyNumberFormat="1" applyFont="1" applyFill="1" applyBorder="1" applyAlignment="1">
      <alignment horizontal="center" vertical="center"/>
    </xf>
    <xf numFmtId="164" fontId="20" fillId="32" borderId="73" xfId="1" applyNumberFormat="1" applyFont="1" applyFill="1" applyBorder="1" applyAlignment="1">
      <alignment horizontal="center" vertical="center"/>
    </xf>
    <xf numFmtId="164" fontId="26" fillId="0" borderId="73" xfId="1" applyNumberFormat="1" applyFont="1" applyFill="1" applyBorder="1" applyAlignment="1">
      <alignment horizontal="center" vertical="top"/>
    </xf>
    <xf numFmtId="164" fontId="20" fillId="33" borderId="73" xfId="1" applyNumberFormat="1" applyFont="1" applyFill="1" applyBorder="1" applyAlignment="1">
      <alignment horizontal="center" vertical="center"/>
    </xf>
    <xf numFmtId="164" fontId="35" fillId="4" borderId="73" xfId="1" applyNumberFormat="1" applyFont="1" applyFill="1" applyBorder="1" applyAlignment="1">
      <alignment horizontal="center" vertical="top"/>
    </xf>
    <xf numFmtId="164" fontId="20" fillId="33" borderId="73" xfId="1" applyNumberFormat="1" applyFont="1" applyFill="1" applyBorder="1" applyAlignment="1">
      <alignment horizontal="center" vertical="top"/>
    </xf>
    <xf numFmtId="164" fontId="26" fillId="4" borderId="73" xfId="1" applyNumberFormat="1" applyFont="1" applyFill="1" applyBorder="1" applyAlignment="1">
      <alignment horizontal="center" vertical="top"/>
    </xf>
    <xf numFmtId="164" fontId="35" fillId="4" borderId="73" xfId="1" applyNumberFormat="1" applyFont="1" applyFill="1" applyBorder="1" applyAlignment="1">
      <alignment horizontal="center" vertical="center"/>
    </xf>
    <xf numFmtId="164" fontId="35" fillId="0" borderId="73" xfId="1" applyNumberFormat="1" applyFont="1" applyFill="1" applyBorder="1" applyAlignment="1">
      <alignment horizontal="center" vertical="top"/>
    </xf>
    <xf numFmtId="164" fontId="20" fillId="32" borderId="19" xfId="1" applyNumberFormat="1" applyFont="1" applyFill="1" applyBorder="1" applyAlignment="1">
      <alignment horizontal="left" vertical="center" wrapText="1"/>
    </xf>
    <xf numFmtId="164" fontId="26" fillId="0" borderId="19" xfId="1" applyNumberFormat="1" applyFont="1" applyFill="1" applyBorder="1" applyAlignment="1">
      <alignment horizontal="left" vertical="top" wrapText="1"/>
    </xf>
    <xf numFmtId="164" fontId="26" fillId="4" borderId="19" xfId="1" applyNumberFormat="1" applyFont="1" applyFill="1" applyBorder="1" applyAlignment="1">
      <alignment horizontal="left" vertical="top" wrapText="1"/>
    </xf>
    <xf numFmtId="164" fontId="35" fillId="4" borderId="19" xfId="1" applyNumberFormat="1" applyFont="1" applyFill="1" applyBorder="1" applyAlignment="1">
      <alignment horizontal="left" vertical="top" wrapText="1"/>
    </xf>
    <xf numFmtId="1" fontId="35" fillId="4" borderId="4" xfId="1" applyNumberFormat="1" applyFont="1" applyFill="1" applyBorder="1" applyAlignment="1">
      <alignment horizontal="center" vertical="center"/>
    </xf>
    <xf numFmtId="164" fontId="35" fillId="4" borderId="19" xfId="1" applyNumberFormat="1" applyFont="1" applyFill="1" applyBorder="1" applyAlignment="1">
      <alignment horizontal="left" vertical="center" wrapText="1"/>
    </xf>
    <xf numFmtId="0" fontId="35" fillId="0" borderId="19" xfId="0" applyFont="1" applyBorder="1" applyAlignment="1">
      <alignment vertical="top" wrapText="1"/>
    </xf>
    <xf numFmtId="164" fontId="35" fillId="0" borderId="19" xfId="1" applyNumberFormat="1" applyFont="1" applyFill="1" applyBorder="1" applyAlignment="1">
      <alignment horizontal="left" vertical="top" wrapText="1"/>
    </xf>
    <xf numFmtId="167" fontId="26" fillId="0" borderId="4" xfId="1" applyNumberFormat="1" applyFont="1" applyFill="1" applyBorder="1" applyAlignment="1">
      <alignment vertical="top"/>
    </xf>
    <xf numFmtId="167" fontId="26" fillId="0" borderId="9" xfId="1" applyNumberFormat="1" applyFont="1" applyFill="1" applyBorder="1" applyAlignment="1">
      <alignment vertical="top"/>
    </xf>
    <xf numFmtId="167" fontId="26" fillId="0" borderId="19" xfId="1" applyNumberFormat="1" applyFont="1" applyFill="1" applyBorder="1" applyAlignment="1">
      <alignment vertical="top"/>
    </xf>
    <xf numFmtId="0" fontId="20" fillId="0" borderId="19" xfId="3" quotePrefix="1" applyNumberFormat="1" applyFont="1" applyFill="1" applyBorder="1" applyAlignment="1">
      <alignment vertical="center" wrapText="1"/>
    </xf>
    <xf numFmtId="164" fontId="20" fillId="0" borderId="73" xfId="1" applyNumberFormat="1" applyFont="1" applyFill="1" applyBorder="1" applyAlignment="1">
      <alignment horizontal="center" vertical="top"/>
    </xf>
    <xf numFmtId="167" fontId="20" fillId="0" borderId="5" xfId="1" applyNumberFormat="1" applyFont="1" applyFill="1" applyBorder="1" applyAlignment="1">
      <alignment horizontal="center" vertical="top"/>
    </xf>
    <xf numFmtId="167" fontId="20" fillId="0" borderId="4" xfId="1" applyNumberFormat="1" applyFont="1" applyFill="1" applyBorder="1" applyAlignment="1">
      <alignment horizontal="center" vertical="top"/>
    </xf>
    <xf numFmtId="167" fontId="20" fillId="0" borderId="19" xfId="1" applyNumberFormat="1" applyFont="1" applyFill="1" applyBorder="1" applyAlignment="1">
      <alignment horizontal="center" vertical="top"/>
    </xf>
    <xf numFmtId="167" fontId="20" fillId="0" borderId="9" xfId="1" applyNumberFormat="1" applyFont="1" applyFill="1" applyBorder="1" applyAlignment="1">
      <alignment horizontal="center" vertical="top"/>
    </xf>
    <xf numFmtId="167" fontId="23" fillId="35" borderId="10" xfId="0" applyNumberFormat="1" applyFont="1" applyFill="1" applyBorder="1" applyAlignment="1">
      <alignment horizontal="center" vertical="center" wrapText="1"/>
    </xf>
    <xf numFmtId="171" fontId="23" fillId="39" borderId="4" xfId="0" applyNumberFormat="1" applyFont="1" applyFill="1" applyBorder="1" applyAlignment="1">
      <alignment horizontal="center" vertical="center" wrapText="1"/>
    </xf>
    <xf numFmtId="171" fontId="23" fillId="39" borderId="9" xfId="0" applyNumberFormat="1" applyFont="1" applyFill="1" applyBorder="1" applyAlignment="1">
      <alignment horizontal="center" vertical="center" wrapText="1"/>
    </xf>
    <xf numFmtId="171" fontId="23" fillId="39" borderId="19" xfId="0" applyNumberFormat="1" applyFont="1" applyFill="1" applyBorder="1" applyAlignment="1">
      <alignment horizontal="center" vertical="center" wrapText="1"/>
    </xf>
    <xf numFmtId="164" fontId="26" fillId="4" borderId="79" xfId="1" applyNumberFormat="1" applyFont="1" applyFill="1" applyBorder="1" applyAlignment="1">
      <alignment horizontal="center" vertical="top"/>
    </xf>
    <xf numFmtId="164" fontId="35" fillId="4" borderId="79" xfId="1" applyNumberFormat="1" applyFont="1" applyFill="1" applyBorder="1" applyAlignment="1">
      <alignment horizontal="center" vertical="top"/>
    </xf>
    <xf numFmtId="171" fontId="23" fillId="9" borderId="4" xfId="0" applyNumberFormat="1" applyFont="1" applyFill="1" applyBorder="1" applyAlignment="1">
      <alignment horizontal="center" vertical="center" wrapText="1"/>
    </xf>
    <xf numFmtId="171" fontId="23" fillId="9" borderId="9" xfId="0" applyNumberFormat="1" applyFont="1" applyFill="1" applyBorder="1" applyAlignment="1">
      <alignment horizontal="center" vertical="center" wrapText="1"/>
    </xf>
    <xf numFmtId="171" fontId="23" fillId="9" borderId="19" xfId="0" applyNumberFormat="1" applyFont="1" applyFill="1" applyBorder="1" applyAlignment="1">
      <alignment horizontal="center" vertical="center" wrapText="1"/>
    </xf>
    <xf numFmtId="171" fontId="23" fillId="34" borderId="5" xfId="0" applyNumberFormat="1" applyFont="1" applyFill="1" applyBorder="1" applyAlignment="1">
      <alignment horizontal="center" vertical="center" wrapText="1"/>
    </xf>
    <xf numFmtId="171" fontId="23" fillId="40" borderId="9" xfId="0" applyNumberFormat="1" applyFont="1" applyFill="1" applyBorder="1" applyAlignment="1">
      <alignment horizontal="center" vertical="center" wrapText="1"/>
    </xf>
    <xf numFmtId="171" fontId="23" fillId="35" borderId="9" xfId="0" applyNumberFormat="1" applyFont="1" applyFill="1" applyBorder="1" applyAlignment="1">
      <alignment horizontal="center" vertical="center" wrapText="1"/>
    </xf>
    <xf numFmtId="171" fontId="23" fillId="9" borderId="39" xfId="0" applyNumberFormat="1" applyFont="1" applyFill="1" applyBorder="1" applyAlignment="1">
      <alignment horizontal="center" vertical="center" wrapText="1"/>
    </xf>
    <xf numFmtId="171" fontId="23" fillId="0" borderId="2" xfId="0" applyNumberFormat="1" applyFont="1" applyFill="1" applyBorder="1" applyAlignment="1">
      <alignment horizontal="center" vertical="center" wrapText="1"/>
    </xf>
    <xf numFmtId="171" fontId="23" fillId="35" borderId="5" xfId="0" applyNumberFormat="1" applyFont="1" applyFill="1" applyBorder="1" applyAlignment="1">
      <alignment horizontal="center" vertical="center" wrapText="1"/>
    </xf>
    <xf numFmtId="171" fontId="31" fillId="0" borderId="5" xfId="0" applyNumberFormat="1" applyFont="1" applyFill="1" applyBorder="1" applyAlignment="1">
      <alignment horizontal="center" vertical="center" wrapText="1"/>
    </xf>
    <xf numFmtId="171" fontId="12" fillId="0" borderId="5" xfId="101" applyNumberFormat="1" applyFont="1" applyBorder="1" applyAlignment="1">
      <alignment horizontal="right" vertical="top"/>
    </xf>
    <xf numFmtId="171" fontId="23" fillId="40" borderId="5" xfId="0" applyNumberFormat="1" applyFont="1" applyFill="1" applyBorder="1" applyAlignment="1">
      <alignment horizontal="center" vertical="center" wrapText="1"/>
    </xf>
    <xf numFmtId="171" fontId="26" fillId="0" borderId="8" xfId="0" applyNumberFormat="1" applyFont="1" applyFill="1" applyBorder="1" applyAlignment="1">
      <alignment horizontal="center" vertical="center" wrapText="1"/>
    </xf>
    <xf numFmtId="1" fontId="35" fillId="4" borderId="9" xfId="1" applyNumberFormat="1" applyFont="1" applyFill="1" applyBorder="1" applyAlignment="1">
      <alignment horizontal="center" vertical="top"/>
    </xf>
    <xf numFmtId="1" fontId="35" fillId="4" borderId="27" xfId="1" applyNumberFormat="1" applyFont="1" applyFill="1" applyBorder="1" applyAlignment="1">
      <alignment horizontal="center" vertical="top"/>
    </xf>
    <xf numFmtId="0" fontId="35" fillId="2" borderId="9" xfId="0" applyFont="1" applyFill="1" applyBorder="1" applyAlignment="1">
      <alignment horizontal="left" vertical="center" wrapText="1"/>
    </xf>
    <xf numFmtId="1" fontId="20" fillId="34" borderId="9" xfId="1" applyNumberFormat="1" applyFont="1" applyFill="1" applyBorder="1" applyAlignment="1">
      <alignment horizontal="center" vertical="center"/>
    </xf>
    <xf numFmtId="169" fontId="20" fillId="34" borderId="9" xfId="1" applyNumberFormat="1" applyFont="1" applyFill="1" applyBorder="1" applyAlignment="1">
      <alignment horizontal="center" vertical="center"/>
    </xf>
    <xf numFmtId="164" fontId="20" fillId="34" borderId="9" xfId="1" applyNumberFormat="1" applyFont="1" applyFill="1" applyBorder="1" applyAlignment="1">
      <alignment horizontal="left" vertical="center" wrapText="1"/>
    </xf>
    <xf numFmtId="49" fontId="20" fillId="34" borderId="9" xfId="0" applyNumberFormat="1" applyFont="1" applyFill="1" applyBorder="1" applyAlignment="1">
      <alignment horizontal="center" vertical="center"/>
    </xf>
    <xf numFmtId="1" fontId="7" fillId="34" borderId="9" xfId="1" applyNumberFormat="1" applyFont="1" applyFill="1" applyBorder="1" applyAlignment="1">
      <alignment horizontal="center" vertical="top"/>
    </xf>
    <xf numFmtId="169" fontId="20" fillId="34" borderId="9" xfId="1" applyNumberFormat="1" applyFont="1" applyFill="1" applyBorder="1" applyAlignment="1">
      <alignment horizontal="center" vertical="top"/>
    </xf>
    <xf numFmtId="164" fontId="20" fillId="34" borderId="9" xfId="1" applyNumberFormat="1" applyFont="1" applyFill="1" applyBorder="1" applyAlignment="1">
      <alignment horizontal="left" vertical="top" wrapText="1"/>
    </xf>
    <xf numFmtId="164" fontId="35" fillId="4" borderId="9" xfId="1" applyNumberFormat="1" applyFont="1" applyFill="1" applyBorder="1" applyAlignment="1">
      <alignment horizontal="left" vertical="top" wrapText="1"/>
    </xf>
    <xf numFmtId="1" fontId="7" fillId="34" borderId="9" xfId="1" applyNumberFormat="1" applyFont="1" applyFill="1" applyBorder="1" applyAlignment="1">
      <alignment horizontal="center" vertical="center"/>
    </xf>
    <xf numFmtId="164" fontId="35" fillId="4" borderId="9" xfId="1" applyNumberFormat="1" applyFont="1" applyFill="1" applyBorder="1" applyAlignment="1">
      <alignment horizontal="left" vertical="center" wrapText="1"/>
    </xf>
    <xf numFmtId="0" fontId="35" fillId="0" borderId="9" xfId="0" applyFont="1" applyBorder="1" applyAlignment="1">
      <alignment vertical="top" wrapText="1"/>
    </xf>
    <xf numFmtId="165" fontId="7" fillId="0" borderId="79" xfId="0" applyNumberFormat="1" applyFont="1" applyFill="1" applyBorder="1" applyAlignment="1">
      <alignment horizontal="center" vertical="center" wrapText="1"/>
    </xf>
    <xf numFmtId="164" fontId="26" fillId="4" borderId="5" xfId="1" applyNumberFormat="1" applyFont="1" applyFill="1" applyBorder="1" applyAlignment="1">
      <alignment horizontal="left" vertical="top" wrapText="1"/>
    </xf>
    <xf numFmtId="167" fontId="74" fillId="4" borderId="16" xfId="1" applyNumberFormat="1" applyFont="1" applyFill="1" applyBorder="1" applyAlignment="1">
      <alignment horizontal="center" vertical="top" wrapText="1"/>
    </xf>
    <xf numFmtId="167" fontId="10" fillId="0" borderId="79" xfId="0" applyNumberFormat="1" applyFont="1" applyFill="1" applyBorder="1" applyAlignment="1">
      <alignment horizontal="center" vertical="center" wrapText="1"/>
    </xf>
    <xf numFmtId="167" fontId="23" fillId="34" borderId="79" xfId="0" applyNumberFormat="1" applyFont="1" applyFill="1" applyBorder="1" applyAlignment="1">
      <alignment horizontal="center" vertical="center" wrapText="1"/>
    </xf>
    <xf numFmtId="164" fontId="35" fillId="34" borderId="60" xfId="1" applyNumberFormat="1" applyFont="1" applyFill="1" applyBorder="1" applyAlignment="1">
      <alignment horizontal="left" vertical="top" wrapText="1"/>
    </xf>
    <xf numFmtId="167" fontId="36" fillId="0" borderId="79" xfId="0" applyNumberFormat="1" applyFont="1" applyBorder="1" applyAlignment="1">
      <alignment horizontal="center" vertical="center"/>
    </xf>
    <xf numFmtId="167" fontId="5" fillId="0" borderId="13" xfId="0" applyNumberFormat="1" applyFont="1" applyBorder="1"/>
    <xf numFmtId="167" fontId="0" fillId="0" borderId="13" xfId="0" applyNumberFormat="1" applyBorder="1"/>
    <xf numFmtId="167" fontId="0" fillId="0" borderId="38" xfId="0" applyNumberFormat="1" applyBorder="1"/>
    <xf numFmtId="167" fontId="18" fillId="0" borderId="21" xfId="0" applyNumberFormat="1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 wrapText="1"/>
    </xf>
    <xf numFmtId="167" fontId="19" fillId="0" borderId="20" xfId="0" applyNumberFormat="1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164" fontId="20" fillId="34" borderId="39" xfId="1" applyNumberFormat="1" applyFont="1" applyFill="1" applyBorder="1" applyAlignment="1">
      <alignment horizontal="left" vertical="center" wrapText="1"/>
    </xf>
    <xf numFmtId="164" fontId="26" fillId="4" borderId="39" xfId="1" applyNumberFormat="1" applyFont="1" applyFill="1" applyBorder="1" applyAlignment="1">
      <alignment horizontal="left" vertical="top" wrapText="1"/>
    </xf>
    <xf numFmtId="164" fontId="26" fillId="0" borderId="39" xfId="1" applyNumberFormat="1" applyFont="1" applyFill="1" applyBorder="1" applyAlignment="1">
      <alignment horizontal="left" vertical="top" wrapText="1"/>
    </xf>
    <xf numFmtId="164" fontId="20" fillId="34" borderId="39" xfId="1" applyNumberFormat="1" applyFont="1" applyFill="1" applyBorder="1" applyAlignment="1">
      <alignment horizontal="left" vertical="top" wrapText="1"/>
    </xf>
    <xf numFmtId="164" fontId="35" fillId="4" borderId="39" xfId="1" applyNumberFormat="1" applyFont="1" applyFill="1" applyBorder="1" applyAlignment="1">
      <alignment horizontal="left" vertical="top" wrapText="1"/>
    </xf>
    <xf numFmtId="164" fontId="35" fillId="4" borderId="39" xfId="1" applyNumberFormat="1" applyFont="1" applyFill="1" applyBorder="1" applyAlignment="1">
      <alignment horizontal="left" vertical="center" wrapText="1"/>
    </xf>
    <xf numFmtId="164" fontId="35" fillId="4" borderId="74" xfId="1" applyNumberFormat="1" applyFont="1" applyFill="1" applyBorder="1" applyAlignment="1">
      <alignment horizontal="left" vertical="top" wrapText="1"/>
    </xf>
    <xf numFmtId="0" fontId="35" fillId="0" borderId="41" xfId="0" applyFont="1" applyBorder="1" applyAlignment="1">
      <alignment vertical="top" wrapText="1"/>
    </xf>
    <xf numFmtId="164" fontId="35" fillId="0" borderId="39" xfId="1" applyNumberFormat="1" applyFont="1" applyFill="1" applyBorder="1" applyAlignment="1">
      <alignment horizontal="left" vertical="top" wrapText="1"/>
    </xf>
    <xf numFmtId="164" fontId="26" fillId="0" borderId="82" xfId="1" applyNumberFormat="1" applyFont="1" applyFill="1" applyBorder="1" applyAlignment="1">
      <alignment horizontal="left" vertical="top" wrapText="1"/>
    </xf>
    <xf numFmtId="167" fontId="10" fillId="0" borderId="30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1" fontId="35" fillId="4" borderId="27" xfId="1" applyNumberFormat="1" applyFont="1" applyFill="1" applyBorder="1" applyAlignment="1">
      <alignment horizontal="center" vertical="top"/>
    </xf>
    <xf numFmtId="0" fontId="35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2" fontId="37" fillId="0" borderId="9" xfId="0" applyNumberFormat="1" applyFont="1" applyBorder="1" applyAlignment="1">
      <alignment horizontal="left" vertical="center" wrapText="1"/>
    </xf>
    <xf numFmtId="172" fontId="26" fillId="0" borderId="9" xfId="0" applyNumberFormat="1" applyFont="1" applyBorder="1" applyAlignment="1">
      <alignment horizontal="left" vertical="center" wrapText="1"/>
    </xf>
    <xf numFmtId="172" fontId="20" fillId="0" borderId="9" xfId="0" applyNumberFormat="1" applyFont="1" applyBorder="1" applyAlignment="1">
      <alignment horizontal="left" vertical="center" wrapText="1"/>
    </xf>
    <xf numFmtId="172" fontId="77" fillId="4" borderId="9" xfId="0" applyNumberFormat="1" applyFont="1" applyFill="1" applyBorder="1" applyAlignment="1">
      <alignment horizontal="left" vertical="center" wrapText="1"/>
    </xf>
    <xf numFmtId="172" fontId="77" fillId="4" borderId="9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37" fillId="0" borderId="9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35" fillId="4" borderId="9" xfId="0" applyFont="1" applyFill="1" applyBorder="1" applyAlignment="1">
      <alignment vertical="top" wrapText="1"/>
    </xf>
    <xf numFmtId="0" fontId="38" fillId="0" borderId="9" xfId="2" applyFont="1" applyBorder="1" applyAlignment="1">
      <alignment vertical="center" wrapText="1"/>
    </xf>
    <xf numFmtId="172" fontId="78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top" wrapText="1"/>
    </xf>
    <xf numFmtId="172" fontId="78" fillId="0" borderId="9" xfId="0" applyNumberFormat="1" applyFont="1" applyBorder="1" applyAlignment="1">
      <alignment horizontal="left" vertical="center" wrapText="1"/>
    </xf>
    <xf numFmtId="167" fontId="23" fillId="34" borderId="39" xfId="0" applyNumberFormat="1" applyFont="1" applyFill="1" applyBorder="1" applyAlignment="1">
      <alignment horizontal="center" vertical="center" wrapText="1"/>
    </xf>
    <xf numFmtId="167" fontId="10" fillId="0" borderId="39" xfId="0" applyNumberFormat="1" applyFont="1" applyFill="1" applyBorder="1" applyAlignment="1">
      <alignment horizontal="center" vertical="center" wrapText="1"/>
    </xf>
    <xf numFmtId="167" fontId="23" fillId="0" borderId="74" xfId="0" applyNumberFormat="1" applyFont="1" applyFill="1" applyBorder="1" applyAlignment="1">
      <alignment horizontal="center" vertical="center" wrapText="1"/>
    </xf>
    <xf numFmtId="167" fontId="23" fillId="0" borderId="13" xfId="0" applyNumberFormat="1" applyFont="1" applyFill="1" applyBorder="1" applyAlignment="1">
      <alignment horizontal="center" vertical="center" wrapText="1"/>
    </xf>
    <xf numFmtId="167" fontId="23" fillId="0" borderId="62" xfId="0" applyNumberFormat="1" applyFont="1" applyFill="1" applyBorder="1" applyAlignment="1">
      <alignment horizontal="center" vertical="center" wrapText="1"/>
    </xf>
    <xf numFmtId="165" fontId="10" fillId="37" borderId="34" xfId="0" applyNumberFormat="1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textRotation="90" wrapText="1"/>
    </xf>
    <xf numFmtId="0" fontId="10" fillId="37" borderId="31" xfId="0" applyFont="1" applyFill="1" applyBorder="1" applyAlignment="1">
      <alignment horizontal="center" vertical="center" textRotation="90"/>
    </xf>
    <xf numFmtId="0" fontId="10" fillId="37" borderId="35" xfId="0" applyFont="1" applyFill="1" applyBorder="1" applyAlignment="1">
      <alignment horizontal="center" vertical="center" textRotation="90" wrapText="1"/>
    </xf>
    <xf numFmtId="0" fontId="35" fillId="4" borderId="2" xfId="1" applyNumberFormat="1" applyFont="1" applyFill="1" applyBorder="1" applyAlignment="1">
      <alignment horizontal="center" vertical="top"/>
    </xf>
    <xf numFmtId="164" fontId="35" fillId="0" borderId="32" xfId="1" applyNumberFormat="1" applyFont="1" applyFill="1" applyBorder="1" applyAlignment="1">
      <alignment horizontal="left" vertical="top" wrapText="1"/>
    </xf>
    <xf numFmtId="165" fontId="35" fillId="0" borderId="24" xfId="0" applyNumberFormat="1" applyFont="1" applyFill="1" applyBorder="1" applyAlignment="1">
      <alignment horizontal="center" vertical="center"/>
    </xf>
    <xf numFmtId="165" fontId="35" fillId="0" borderId="16" xfId="0" applyNumberFormat="1" applyFont="1" applyFill="1" applyBorder="1" applyAlignment="1">
      <alignment horizontal="center" vertical="center"/>
    </xf>
    <xf numFmtId="165" fontId="35" fillId="0" borderId="2" xfId="0" applyNumberFormat="1" applyFont="1" applyFill="1" applyBorder="1" applyAlignment="1">
      <alignment horizontal="center" vertical="center"/>
    </xf>
    <xf numFmtId="164" fontId="26" fillId="0" borderId="83" xfId="1" applyNumberFormat="1" applyFont="1" applyFill="1" applyBorder="1" applyAlignment="1">
      <alignment horizontal="left" vertical="top" wrapText="1"/>
    </xf>
    <xf numFmtId="165" fontId="35" fillId="0" borderId="7" xfId="0" applyNumberFormat="1" applyFont="1" applyFill="1" applyBorder="1" applyAlignment="1">
      <alignment horizontal="center" vertical="center" wrapText="1"/>
    </xf>
    <xf numFmtId="165" fontId="35" fillId="0" borderId="21" xfId="0" applyNumberFormat="1" applyFont="1" applyFill="1" applyBorder="1" applyAlignment="1">
      <alignment horizontal="center" vertical="center" wrapText="1"/>
    </xf>
    <xf numFmtId="165" fontId="35" fillId="0" borderId="20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5" fontId="35" fillId="0" borderId="7" xfId="0" applyNumberFormat="1" applyFont="1" applyFill="1" applyBorder="1" applyAlignment="1">
      <alignment horizontal="center" vertical="center"/>
    </xf>
    <xf numFmtId="165" fontId="35" fillId="0" borderId="21" xfId="0" applyNumberFormat="1" applyFont="1" applyFill="1" applyBorder="1" applyAlignment="1">
      <alignment horizontal="center" vertical="center"/>
    </xf>
    <xf numFmtId="165" fontId="35" fillId="0" borderId="20" xfId="0" applyNumberFormat="1" applyFont="1" applyFill="1" applyBorder="1" applyAlignment="1">
      <alignment horizontal="center" vertical="center"/>
    </xf>
    <xf numFmtId="165" fontId="35" fillId="0" borderId="39" xfId="0" applyNumberFormat="1" applyFont="1" applyFill="1" applyBorder="1" applyAlignment="1">
      <alignment horizontal="center" vertical="center"/>
    </xf>
    <xf numFmtId="165" fontId="35" fillId="0" borderId="81" xfId="0" applyNumberFormat="1" applyFont="1" applyFill="1" applyBorder="1" applyAlignment="1">
      <alignment horizontal="center" vertical="center"/>
    </xf>
    <xf numFmtId="165" fontId="7" fillId="0" borderId="39" xfId="0" applyNumberFormat="1" applyFont="1" applyFill="1" applyBorder="1" applyAlignment="1">
      <alignment horizontal="center" vertical="top" wrapText="1"/>
    </xf>
    <xf numFmtId="165" fontId="7" fillId="0" borderId="81" xfId="0" applyNumberFormat="1" applyFont="1" applyFill="1" applyBorder="1" applyAlignment="1">
      <alignment horizontal="center" vertical="top" wrapText="1"/>
    </xf>
    <xf numFmtId="165" fontId="7" fillId="0" borderId="79" xfId="0" applyNumberFormat="1" applyFont="1" applyFill="1" applyBorder="1" applyAlignment="1">
      <alignment horizontal="center" vertical="top" wrapText="1"/>
    </xf>
    <xf numFmtId="165" fontId="35" fillId="0" borderId="68" xfId="0" applyNumberFormat="1" applyFont="1" applyFill="1" applyBorder="1" applyAlignment="1">
      <alignment horizontal="center" vertical="center"/>
    </xf>
    <xf numFmtId="165" fontId="7" fillId="34" borderId="79" xfId="0" applyNumberFormat="1" applyFont="1" applyFill="1" applyBorder="1" applyAlignment="1">
      <alignment horizontal="center" vertical="center"/>
    </xf>
    <xf numFmtId="165" fontId="7" fillId="34" borderId="39" xfId="0" applyNumberFormat="1" applyFont="1" applyFill="1" applyBorder="1" applyAlignment="1">
      <alignment vertical="center"/>
    </xf>
    <xf numFmtId="165" fontId="7" fillId="34" borderId="79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horizontal="center" vertical="center" wrapText="1"/>
    </xf>
    <xf numFmtId="167" fontId="35" fillId="0" borderId="16" xfId="0" applyNumberFormat="1" applyFont="1" applyBorder="1" applyAlignment="1">
      <alignment horizontal="center" vertical="center" wrapText="1"/>
    </xf>
    <xf numFmtId="167" fontId="35" fillId="0" borderId="17" xfId="0" applyNumberFormat="1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7" fontId="7" fillId="0" borderId="19" xfId="0" applyNumberFormat="1" applyFont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167" fontId="35" fillId="0" borderId="20" xfId="0" applyNumberFormat="1" applyFont="1" applyBorder="1" applyAlignment="1">
      <alignment horizontal="center" vertical="center" wrapText="1"/>
    </xf>
    <xf numFmtId="164" fontId="20" fillId="34" borderId="57" xfId="1" applyNumberFormat="1" applyFont="1" applyFill="1" applyBorder="1" applyAlignment="1">
      <alignment horizontal="left" vertical="center" wrapText="1"/>
    </xf>
    <xf numFmtId="165" fontId="7" fillId="34" borderId="66" xfId="0" applyNumberFormat="1" applyFont="1" applyFill="1" applyBorder="1" applyAlignment="1">
      <alignment horizontal="center" vertical="center" wrapText="1"/>
    </xf>
    <xf numFmtId="165" fontId="7" fillId="34" borderId="67" xfId="0" applyNumberFormat="1" applyFont="1" applyFill="1" applyBorder="1" applyAlignment="1">
      <alignment horizontal="center" vertical="center" wrapText="1"/>
    </xf>
    <xf numFmtId="165" fontId="7" fillId="34" borderId="57" xfId="0" applyNumberFormat="1" applyFont="1" applyFill="1" applyBorder="1" applyAlignment="1">
      <alignment horizontal="center" vertical="center" wrapText="1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62" xfId="0" applyNumberFormat="1" applyFont="1" applyFill="1" applyBorder="1" applyAlignment="1">
      <alignment horizontal="center" vertical="center"/>
    </xf>
    <xf numFmtId="172" fontId="26" fillId="0" borderId="9" xfId="0" applyNumberFormat="1" applyFont="1" applyFill="1" applyBorder="1" applyAlignment="1">
      <alignment horizontal="center" vertical="center" wrapText="1"/>
    </xf>
    <xf numFmtId="172" fontId="20" fillId="0" borderId="9" xfId="0" applyNumberFormat="1" applyFont="1" applyFill="1" applyBorder="1" applyAlignment="1">
      <alignment horizontal="left" vertical="center" wrapText="1"/>
    </xf>
    <xf numFmtId="172" fontId="20" fillId="0" borderId="9" xfId="0" applyNumberFormat="1" applyFont="1" applyFill="1" applyBorder="1" applyAlignment="1">
      <alignment horizontal="center" vertical="center" wrapText="1"/>
    </xf>
    <xf numFmtId="167" fontId="23" fillId="38" borderId="79" xfId="0" applyNumberFormat="1" applyFont="1" applyFill="1" applyBorder="1" applyAlignment="1">
      <alignment horizontal="center" vertical="center" wrapText="1"/>
    </xf>
    <xf numFmtId="167" fontId="23" fillId="38" borderId="9" xfId="0" applyNumberFormat="1" applyFont="1" applyFill="1" applyBorder="1" applyAlignment="1">
      <alignment horizontal="center" vertical="center" wrapText="1"/>
    </xf>
    <xf numFmtId="167" fontId="23" fillId="38" borderId="19" xfId="0" applyNumberFormat="1" applyFont="1" applyFill="1" applyBorder="1" applyAlignment="1">
      <alignment horizontal="center" vertical="center" wrapText="1"/>
    </xf>
    <xf numFmtId="167" fontId="23" fillId="0" borderId="30" xfId="0" applyNumberFormat="1" applyFont="1" applyFill="1" applyBorder="1" applyAlignment="1">
      <alignment horizontal="center" vertical="center" wrapText="1"/>
    </xf>
    <xf numFmtId="165" fontId="10" fillId="38" borderId="7" xfId="0" applyNumberFormat="1" applyFont="1" applyFill="1" applyBorder="1" applyAlignment="1">
      <alignment horizontal="center" vertical="center" wrapText="1"/>
    </xf>
    <xf numFmtId="0" fontId="10" fillId="38" borderId="21" xfId="0" applyFont="1" applyFill="1" applyBorder="1" applyAlignment="1">
      <alignment horizontal="center" vertical="center" textRotation="90" wrapText="1"/>
    </xf>
    <xf numFmtId="0" fontId="10" fillId="38" borderId="21" xfId="0" applyFont="1" applyFill="1" applyBorder="1" applyAlignment="1">
      <alignment horizontal="center" vertical="center" textRotation="90"/>
    </xf>
    <xf numFmtId="0" fontId="10" fillId="38" borderId="20" xfId="0" applyFont="1" applyFill="1" applyBorder="1" applyAlignment="1">
      <alignment horizontal="center" vertical="center" textRotation="90" wrapText="1"/>
    </xf>
    <xf numFmtId="0" fontId="26" fillId="0" borderId="0" xfId="102" applyFont="1" applyAlignment="1">
      <alignment horizontal="left"/>
    </xf>
    <xf numFmtId="167" fontId="12" fillId="0" borderId="78" xfId="0" applyNumberFormat="1" applyFont="1" applyFill="1" applyBorder="1" applyAlignment="1">
      <alignment vertical="center" wrapText="1"/>
    </xf>
    <xf numFmtId="0" fontId="20" fillId="43" borderId="0" xfId="102" applyFont="1" applyFill="1" applyAlignment="1">
      <alignment horizontal="center" vertical="center"/>
    </xf>
    <xf numFmtId="165" fontId="10" fillId="0" borderId="9" xfId="3" applyNumberFormat="1" applyFont="1" applyBorder="1" applyAlignment="1">
      <alignment horizontal="center" vertical="center"/>
    </xf>
    <xf numFmtId="165" fontId="37" fillId="0" borderId="9" xfId="11" applyNumberFormat="1" applyFont="1" applyFill="1" applyBorder="1" applyAlignment="1">
      <alignment horizontal="center" wrapText="1"/>
    </xf>
    <xf numFmtId="0" fontId="20" fillId="41" borderId="9" xfId="102" applyFont="1" applyFill="1" applyBorder="1"/>
    <xf numFmtId="167" fontId="16" fillId="0" borderId="7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7" fontId="0" fillId="0" borderId="71" xfId="0" applyNumberFormat="1" applyBorder="1"/>
    <xf numFmtId="0" fontId="81" fillId="43" borderId="10" xfId="102" applyFont="1" applyFill="1" applyBorder="1" applyAlignment="1">
      <alignment horizontal="center" vertical="center" wrapText="1"/>
    </xf>
    <xf numFmtId="167" fontId="16" fillId="0" borderId="75" xfId="0" applyNumberFormat="1" applyFont="1" applyFill="1" applyBorder="1" applyAlignment="1">
      <alignment horizontal="center" vertical="center" wrapText="1"/>
    </xf>
    <xf numFmtId="0" fontId="26" fillId="0" borderId="95" xfId="102" applyFont="1" applyFill="1" applyBorder="1"/>
    <xf numFmtId="167" fontId="12" fillId="0" borderId="16" xfId="0" applyNumberFormat="1" applyFont="1" applyFill="1" applyBorder="1" applyAlignment="1">
      <alignment vertical="center" wrapText="1"/>
    </xf>
    <xf numFmtId="167" fontId="16" fillId="0" borderId="16" xfId="0" applyNumberFormat="1" applyFont="1" applyFill="1" applyBorder="1" applyAlignment="1">
      <alignment horizontal="center" vertical="center" wrapText="1"/>
    </xf>
    <xf numFmtId="167" fontId="10" fillId="0" borderId="80" xfId="0" applyNumberFormat="1" applyFont="1" applyFill="1" applyBorder="1" applyAlignment="1">
      <alignment horizontal="center" vertical="center" wrapText="1"/>
    </xf>
    <xf numFmtId="0" fontId="26" fillId="41" borderId="0" xfId="102" applyFont="1" applyFill="1"/>
    <xf numFmtId="167" fontId="12" fillId="0" borderId="75" xfId="0" applyNumberFormat="1" applyFont="1" applyFill="1" applyBorder="1" applyAlignment="1">
      <alignment vertical="center" wrapText="1"/>
    </xf>
    <xf numFmtId="0" fontId="26" fillId="0" borderId="12" xfId="102" applyFont="1" applyFill="1" applyBorder="1"/>
    <xf numFmtId="0" fontId="81" fillId="43" borderId="10" xfId="10" applyFont="1" applyFill="1" applyBorder="1" applyAlignment="1">
      <alignment horizontal="center" vertical="center" wrapText="1"/>
    </xf>
    <xf numFmtId="0" fontId="26" fillId="41" borderId="0" xfId="102" applyFont="1" applyFill="1" applyAlignment="1">
      <alignment horizontal="left" vertical="center"/>
    </xf>
    <xf numFmtId="165" fontId="26" fillId="41" borderId="9" xfId="102" applyNumberFormat="1" applyFont="1" applyFill="1" applyBorder="1" applyAlignment="1">
      <alignment horizontal="center" vertical="center" wrapText="1"/>
    </xf>
    <xf numFmtId="0" fontId="83" fillId="0" borderId="9" xfId="10" applyFont="1" applyBorder="1" applyAlignment="1">
      <alignment horizontal="center" wrapText="1"/>
    </xf>
    <xf numFmtId="0" fontId="12" fillId="8" borderId="10" xfId="102" applyFont="1" applyFill="1" applyBorder="1" applyAlignment="1">
      <alignment horizontal="center" vertical="center" wrapText="1"/>
    </xf>
    <xf numFmtId="0" fontId="20" fillId="41" borderId="0" xfId="102" applyFont="1" applyFill="1" applyAlignment="1">
      <alignment horizontal="center" vertical="center"/>
    </xf>
    <xf numFmtId="167" fontId="16" fillId="0" borderId="21" xfId="0" applyNumberFormat="1" applyFont="1" applyFill="1" applyBorder="1" applyAlignment="1">
      <alignment horizontal="center" vertical="center" wrapText="1"/>
    </xf>
    <xf numFmtId="0" fontId="26" fillId="0" borderId="0" xfId="102" applyFont="1" applyAlignment="1">
      <alignment horizontal="center"/>
    </xf>
    <xf numFmtId="0" fontId="20" fillId="0" borderId="9" xfId="102" applyFont="1" applyBorder="1" applyAlignment="1">
      <alignment horizontal="left" vertical="center" wrapText="1"/>
    </xf>
    <xf numFmtId="0" fontId="84" fillId="0" borderId="75" xfId="102" applyFont="1" applyFill="1" applyBorder="1" applyAlignment="1">
      <alignment horizontal="center" vertical="top" wrapText="1"/>
    </xf>
    <xf numFmtId="0" fontId="26" fillId="41" borderId="0" xfId="102" applyFont="1" applyFill="1" applyBorder="1" applyAlignment="1">
      <alignment horizontal="centerContinuous" wrapText="1"/>
    </xf>
    <xf numFmtId="165" fontId="82" fillId="0" borderId="9" xfId="11" applyNumberFormat="1" applyFont="1" applyFill="1" applyBorder="1" applyAlignment="1">
      <alignment horizontal="center" wrapText="1"/>
    </xf>
    <xf numFmtId="167" fontId="10" fillId="0" borderId="10" xfId="0" applyNumberFormat="1" applyFont="1" applyFill="1" applyBorder="1" applyAlignment="1">
      <alignment horizontal="center" vertical="center" wrapText="1"/>
    </xf>
    <xf numFmtId="0" fontId="12" fillId="41" borderId="0" xfId="102" applyFont="1" applyFill="1" applyBorder="1" applyAlignment="1">
      <alignment wrapText="1"/>
    </xf>
    <xf numFmtId="0" fontId="26" fillId="41" borderId="89" xfId="102" applyFont="1" applyFill="1" applyBorder="1" applyAlignment="1">
      <alignment wrapText="1"/>
    </xf>
    <xf numFmtId="0" fontId="12" fillId="0" borderId="10" xfId="102" applyFont="1" applyFill="1" applyBorder="1" applyAlignment="1">
      <alignment horizontal="center" vertical="center" wrapText="1"/>
    </xf>
    <xf numFmtId="0" fontId="26" fillId="41" borderId="0" xfId="102" applyFont="1" applyFill="1" applyBorder="1" applyAlignment="1">
      <alignment horizontal="left"/>
    </xf>
    <xf numFmtId="165" fontId="26" fillId="41" borderId="89" xfId="102" applyNumberFormat="1" applyFont="1" applyFill="1" applyBorder="1" applyAlignment="1">
      <alignment wrapText="1"/>
    </xf>
    <xf numFmtId="0" fontId="20" fillId="41" borderId="13" xfId="102" applyFont="1" applyFill="1" applyBorder="1"/>
    <xf numFmtId="0" fontId="80" fillId="41" borderId="0" xfId="102" applyFont="1" applyFill="1" applyBorder="1" applyAlignment="1">
      <alignment horizontal="left" wrapText="1"/>
    </xf>
    <xf numFmtId="49" fontId="86" fillId="8" borderId="30" xfId="102" applyNumberFormat="1" applyFont="1" applyFill="1" applyBorder="1" applyAlignment="1">
      <alignment horizontal="center" vertical="center" wrapText="1"/>
    </xf>
    <xf numFmtId="0" fontId="26" fillId="41" borderId="0" xfId="102" applyFont="1" applyFill="1" applyAlignment="1">
      <alignment horizontal="center" vertical="center"/>
    </xf>
    <xf numFmtId="49" fontId="86" fillId="0" borderId="30" xfId="102" applyNumberFormat="1" applyFont="1" applyFill="1" applyBorder="1" applyAlignment="1">
      <alignment horizontal="center" vertical="center" wrapText="1"/>
    </xf>
    <xf numFmtId="167" fontId="12" fillId="0" borderId="17" xfId="0" applyNumberFormat="1" applyFont="1" applyFill="1" applyBorder="1" applyAlignment="1">
      <alignment vertical="center" wrapText="1"/>
    </xf>
    <xf numFmtId="167" fontId="10" fillId="0" borderId="63" xfId="0" applyNumberFormat="1" applyFont="1" applyFill="1" applyBorder="1" applyAlignment="1">
      <alignment horizontal="center" vertical="center" wrapText="1"/>
    </xf>
    <xf numFmtId="0" fontId="26" fillId="0" borderId="0" xfId="102" applyFont="1" applyFill="1" applyAlignment="1">
      <alignment horizontal="center" vertical="center"/>
    </xf>
    <xf numFmtId="0" fontId="26" fillId="0" borderId="0" xfId="102" applyFont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 wrapText="1"/>
    </xf>
    <xf numFmtId="0" fontId="12" fillId="41" borderId="0" xfId="102" applyFont="1" applyFill="1" applyBorder="1" applyAlignment="1">
      <alignment horizontal="left" vertical="center" wrapText="1"/>
    </xf>
    <xf numFmtId="0" fontId="20" fillId="41" borderId="0" xfId="102" applyFont="1" applyFill="1" applyBorder="1" applyAlignment="1">
      <alignment horizontal="center" wrapText="1"/>
    </xf>
    <xf numFmtId="165" fontId="20" fillId="43" borderId="9" xfId="102" applyNumberFormat="1" applyFont="1" applyFill="1" applyBorder="1" applyAlignment="1">
      <alignment horizontal="center" vertical="center" wrapText="1"/>
    </xf>
    <xf numFmtId="0" fontId="20" fillId="41" borderId="0" xfId="102" applyFont="1" applyFill="1" applyBorder="1" applyAlignment="1">
      <alignment horizontal="centerContinuous" wrapText="1"/>
    </xf>
    <xf numFmtId="0" fontId="12" fillId="41" borderId="0" xfId="102" applyFont="1" applyFill="1"/>
    <xf numFmtId="0" fontId="12" fillId="0" borderId="10" xfId="102" applyFont="1" applyBorder="1" applyAlignment="1">
      <alignment horizontal="centerContinuous" wrapText="1"/>
    </xf>
    <xf numFmtId="167" fontId="5" fillId="0" borderId="72" xfId="0" applyNumberFormat="1" applyFont="1" applyBorder="1"/>
    <xf numFmtId="165" fontId="26" fillId="0" borderId="9" xfId="102" applyNumberFormat="1" applyFont="1" applyFill="1" applyBorder="1" applyAlignment="1">
      <alignment horizontal="center" vertical="center" wrapText="1"/>
    </xf>
    <xf numFmtId="0" fontId="35" fillId="0" borderId="13" xfId="102" applyFont="1" applyFill="1" applyBorder="1" applyAlignment="1">
      <alignment horizontal="center" vertical="center" wrapText="1"/>
    </xf>
    <xf numFmtId="0" fontId="26" fillId="41" borderId="0" xfId="102" applyFont="1" applyFill="1" applyAlignment="1">
      <alignment horizontal="center"/>
    </xf>
    <xf numFmtId="0" fontId="12" fillId="0" borderId="10" xfId="10" applyFont="1" applyFill="1" applyBorder="1" applyAlignment="1">
      <alignment horizontal="center" vertical="center" wrapText="1"/>
    </xf>
    <xf numFmtId="167" fontId="5" fillId="0" borderId="72" xfId="0" applyNumberFormat="1" applyFont="1" applyBorder="1" applyAlignment="1">
      <alignment horizontal="center" vertical="center"/>
    </xf>
    <xf numFmtId="0" fontId="26" fillId="0" borderId="13" xfId="102" applyFont="1" applyFill="1" applyBorder="1"/>
    <xf numFmtId="0" fontId="12" fillId="0" borderId="0" xfId="102" applyFont="1"/>
    <xf numFmtId="0" fontId="26" fillId="0" borderId="30" xfId="102" applyFont="1" applyFill="1" applyBorder="1"/>
    <xf numFmtId="165" fontId="20" fillId="41" borderId="9" xfId="102" applyNumberFormat="1" applyFont="1" applyFill="1" applyBorder="1" applyAlignment="1">
      <alignment horizontal="center" vertical="center" wrapText="1"/>
    </xf>
    <xf numFmtId="167" fontId="0" fillId="0" borderId="72" xfId="0" applyNumberFormat="1" applyBorder="1"/>
    <xf numFmtId="165" fontId="10" fillId="0" borderId="19" xfId="3" applyNumberFormat="1" applyFont="1" applyBorder="1" applyAlignment="1">
      <alignment vertical="center"/>
    </xf>
    <xf numFmtId="165" fontId="10" fillId="0" borderId="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5" fontId="10" fillId="0" borderId="9" xfId="3" applyNumberFormat="1" applyFont="1" applyBorder="1" applyAlignment="1">
      <alignment vertical="center"/>
    </xf>
    <xf numFmtId="0" fontId="26" fillId="0" borderId="0" xfId="102" applyFont="1" applyFill="1"/>
    <xf numFmtId="0" fontId="26" fillId="0" borderId="0" xfId="102" applyFont="1" applyFill="1" applyBorder="1"/>
    <xf numFmtId="0" fontId="26" fillId="41" borderId="0" xfId="102" applyFont="1" applyFill="1" applyBorder="1" applyAlignment="1">
      <alignment horizontal="left" vertical="center" wrapText="1"/>
    </xf>
    <xf numFmtId="0" fontId="12" fillId="0" borderId="10" xfId="102" applyFont="1" applyBorder="1" applyAlignment="1">
      <alignment horizontal="center" vertical="center" wrapText="1"/>
    </xf>
    <xf numFmtId="0" fontId="12" fillId="0" borderId="9" xfId="102" applyFont="1" applyBorder="1" applyAlignment="1">
      <alignment horizontal="center" wrapText="1"/>
    </xf>
    <xf numFmtId="165" fontId="26" fillId="0" borderId="9" xfId="102" applyNumberFormat="1" applyFont="1" applyBorder="1" applyAlignment="1">
      <alignment horizontal="center" vertical="center" wrapText="1"/>
    </xf>
    <xf numFmtId="165" fontId="10" fillId="0" borderId="9" xfId="3" applyNumberFormat="1" applyFont="1" applyBorder="1" applyAlignment="1">
      <alignment vertical="center"/>
    </xf>
    <xf numFmtId="165" fontId="26" fillId="8" borderId="9" xfId="102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5" fillId="0" borderId="9" xfId="0" applyFont="1" applyBorder="1"/>
    <xf numFmtId="0" fontId="10" fillId="0" borderId="9" xfId="0" applyFont="1" applyBorder="1" applyAlignment="1">
      <alignment horizontal="center" vertical="center" wrapText="1"/>
    </xf>
    <xf numFmtId="0" fontId="20" fillId="43" borderId="0" xfId="102" applyFont="1" applyFill="1"/>
    <xf numFmtId="0" fontId="81" fillId="0" borderId="9" xfId="102" applyFont="1" applyFill="1" applyBorder="1" applyAlignment="1">
      <alignment horizontal="center" wrapText="1"/>
    </xf>
    <xf numFmtId="165" fontId="26" fillId="0" borderId="9" xfId="102" applyNumberFormat="1" applyFont="1" applyFill="1" applyBorder="1" applyAlignment="1">
      <alignment horizontal="center" wrapText="1"/>
    </xf>
    <xf numFmtId="0" fontId="26" fillId="0" borderId="75" xfId="102" applyFont="1" applyFill="1" applyBorder="1"/>
    <xf numFmtId="0" fontId="20" fillId="41" borderId="0" xfId="102" applyFont="1" applyFill="1"/>
    <xf numFmtId="165" fontId="10" fillId="0" borderId="9" xfId="11" applyNumberFormat="1" applyFont="1" applyFill="1" applyBorder="1" applyAlignment="1">
      <alignment horizontal="center" wrapText="1"/>
    </xf>
    <xf numFmtId="1" fontId="35" fillId="0" borderId="10" xfId="1" applyNumberFormat="1" applyFont="1" applyFill="1" applyBorder="1" applyAlignment="1">
      <alignment horizontal="center" vertical="top"/>
    </xf>
    <xf numFmtId="1" fontId="7" fillId="33" borderId="80" xfId="1" applyNumberFormat="1" applyFont="1" applyFill="1" applyBorder="1" applyAlignment="1">
      <alignment horizontal="center" vertical="center"/>
    </xf>
    <xf numFmtId="1" fontId="20" fillId="33" borderId="27" xfId="1" applyNumberFormat="1" applyFont="1" applyFill="1" applyBorder="1" applyAlignment="1">
      <alignment horizontal="center" vertical="center"/>
    </xf>
    <xf numFmtId="1" fontId="35" fillId="4" borderId="10" xfId="1" applyNumberFormat="1" applyFont="1" applyFill="1" applyBorder="1" applyAlignment="1">
      <alignment horizontal="center" vertical="top"/>
    </xf>
    <xf numFmtId="1" fontId="7" fillId="33" borderId="27" xfId="1" applyNumberFormat="1" applyFont="1" applyFill="1" applyBorder="1" applyAlignment="1">
      <alignment horizontal="center" vertical="center"/>
    </xf>
    <xf numFmtId="1" fontId="20" fillId="33" borderId="80" xfId="1" applyNumberFormat="1" applyFont="1" applyFill="1" applyBorder="1" applyAlignment="1">
      <alignment horizontal="center" vertical="center"/>
    </xf>
    <xf numFmtId="1" fontId="7" fillId="33" borderId="29" xfId="1" applyNumberFormat="1" applyFont="1" applyFill="1" applyBorder="1" applyAlignment="1">
      <alignment horizontal="center" vertical="center"/>
    </xf>
    <xf numFmtId="1" fontId="20" fillId="33" borderId="29" xfId="1" applyNumberFormat="1" applyFont="1" applyFill="1" applyBorder="1" applyAlignment="1">
      <alignment horizontal="center" vertical="center"/>
    </xf>
    <xf numFmtId="0" fontId="21" fillId="0" borderId="0" xfId="0" applyFont="1"/>
    <xf numFmtId="0" fontId="35" fillId="0" borderId="9" xfId="0" applyFont="1" applyBorder="1" applyAlignment="1">
      <alignment horizontal="left" vertical="top" wrapText="1"/>
    </xf>
    <xf numFmtId="165" fontId="35" fillId="0" borderId="9" xfId="0" applyNumberFormat="1" applyFont="1" applyBorder="1" applyAlignment="1">
      <alignment horizontal="right" vertical="center" wrapText="1"/>
    </xf>
    <xf numFmtId="0" fontId="35" fillId="0" borderId="9" xfId="0" applyFont="1" applyBorder="1" applyAlignment="1">
      <alignment vertical="center" wrapText="1"/>
    </xf>
    <xf numFmtId="0" fontId="35" fillId="0" borderId="9" xfId="0" applyFont="1" applyBorder="1" applyAlignment="1">
      <alignment horizontal="right" vertical="center" wrapText="1"/>
    </xf>
    <xf numFmtId="167" fontId="77" fillId="0" borderId="4" xfId="1" applyNumberFormat="1" applyFont="1" applyFill="1" applyBorder="1" applyAlignment="1">
      <alignment horizontal="center" vertical="top"/>
    </xf>
    <xf numFmtId="172" fontId="26" fillId="0" borderId="9" xfId="0" applyNumberFormat="1" applyFont="1" applyFill="1" applyBorder="1" applyAlignment="1">
      <alignment vertical="center" wrapText="1"/>
    </xf>
    <xf numFmtId="172" fontId="77" fillId="0" borderId="9" xfId="0" applyNumberFormat="1" applyFont="1" applyFill="1" applyBorder="1" applyAlignment="1">
      <alignment vertical="center" wrapText="1"/>
    </xf>
    <xf numFmtId="172" fontId="78" fillId="0" borderId="9" xfId="0" applyNumberFormat="1" applyFont="1" applyFill="1" applyBorder="1" applyAlignment="1">
      <alignment horizontal="left" vertical="center" wrapText="1"/>
    </xf>
    <xf numFmtId="172" fontId="78" fillId="0" borderId="9" xfId="0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26" fillId="41" borderId="0" xfId="133" applyFont="1" applyFill="1"/>
    <xf numFmtId="0" fontId="12" fillId="0" borderId="0" xfId="133" applyFont="1"/>
    <xf numFmtId="0" fontId="26" fillId="0" borderId="0" xfId="133" applyFont="1" applyAlignment="1">
      <alignment horizontal="center"/>
    </xf>
    <xf numFmtId="0" fontId="26" fillId="0" borderId="0" xfId="133" applyFont="1"/>
    <xf numFmtId="0" fontId="20" fillId="41" borderId="0" xfId="133" applyFont="1" applyFill="1" applyBorder="1" applyAlignment="1">
      <alignment horizontal="centerContinuous" wrapText="1"/>
    </xf>
    <xf numFmtId="0" fontId="20" fillId="41" borderId="0" xfId="133" applyFont="1" applyFill="1" applyBorder="1" applyAlignment="1">
      <alignment horizontal="center" wrapText="1"/>
    </xf>
    <xf numFmtId="0" fontId="26" fillId="41" borderId="0" xfId="133" applyFont="1" applyFill="1" applyAlignment="1">
      <alignment horizontal="center"/>
    </xf>
    <xf numFmtId="0" fontId="20" fillId="41" borderId="13" xfId="133" applyFont="1" applyFill="1" applyBorder="1"/>
    <xf numFmtId="0" fontId="12" fillId="41" borderId="0" xfId="133" applyFont="1" applyFill="1" applyBorder="1" applyAlignment="1">
      <alignment horizontal="left" vertical="center" wrapText="1"/>
    </xf>
    <xf numFmtId="0" fontId="26" fillId="41" borderId="0" xfId="133" applyFont="1" applyFill="1" applyBorder="1" applyAlignment="1">
      <alignment horizontal="left" vertical="center" wrapText="1"/>
    </xf>
    <xf numFmtId="0" fontId="26" fillId="41" borderId="0" xfId="133" applyFont="1" applyFill="1" applyAlignment="1">
      <alignment horizontal="left" vertical="center"/>
    </xf>
    <xf numFmtId="0" fontId="20" fillId="41" borderId="9" xfId="133" applyFont="1" applyFill="1" applyBorder="1"/>
    <xf numFmtId="0" fontId="82" fillId="0" borderId="0" xfId="133" applyFont="1" applyFill="1" applyAlignment="1">
      <alignment horizontal="left" vertical="center" wrapText="1"/>
    </xf>
    <xf numFmtId="0" fontId="12" fillId="41" borderId="0" xfId="133" applyFont="1" applyFill="1"/>
    <xf numFmtId="0" fontId="80" fillId="41" borderId="0" xfId="133" applyFont="1" applyFill="1" applyBorder="1" applyAlignment="1">
      <alignment horizontal="left" wrapText="1"/>
    </xf>
    <xf numFmtId="0" fontId="12" fillId="41" borderId="0" xfId="133" applyFont="1" applyFill="1" applyBorder="1" applyAlignment="1">
      <alignment wrapText="1"/>
    </xf>
    <xf numFmtId="0" fontId="26" fillId="41" borderId="0" xfId="133" applyFont="1" applyFill="1" applyBorder="1" applyAlignment="1">
      <alignment horizontal="left"/>
    </xf>
    <xf numFmtId="0" fontId="26" fillId="41" borderId="0" xfId="133" applyFont="1" applyFill="1" applyBorder="1" applyAlignment="1">
      <alignment horizontal="centerContinuous" wrapText="1"/>
    </xf>
    <xf numFmtId="0" fontId="26" fillId="41" borderId="88" xfId="133" applyFont="1" applyFill="1" applyBorder="1" applyAlignment="1"/>
    <xf numFmtId="0" fontId="26" fillId="41" borderId="88" xfId="133" applyFont="1" applyFill="1" applyBorder="1" applyAlignment="1">
      <alignment wrapText="1"/>
    </xf>
    <xf numFmtId="0" fontId="12" fillId="0" borderId="5" xfId="133" applyFont="1" applyBorder="1" applyAlignment="1">
      <alignment horizontal="centerContinuous" wrapText="1"/>
    </xf>
    <xf numFmtId="0" fontId="12" fillId="0" borderId="9" xfId="133" applyFont="1" applyBorder="1" applyAlignment="1">
      <alignment horizontal="centerContinuous" wrapText="1"/>
    </xf>
    <xf numFmtId="0" fontId="12" fillId="0" borderId="9" xfId="133" applyFont="1" applyBorder="1" applyAlignment="1">
      <alignment horizontal="center" wrapText="1"/>
    </xf>
    <xf numFmtId="0" fontId="12" fillId="0" borderId="10" xfId="133" applyFont="1" applyBorder="1" applyAlignment="1">
      <alignment horizontal="centerContinuous" wrapText="1"/>
    </xf>
    <xf numFmtId="0" fontId="35" fillId="0" borderId="13" xfId="133" applyFont="1" applyFill="1" applyBorder="1" applyAlignment="1">
      <alignment horizontal="center" vertical="center" wrapText="1"/>
    </xf>
    <xf numFmtId="0" fontId="12" fillId="0" borderId="13" xfId="133" applyFont="1" applyBorder="1" applyAlignment="1">
      <alignment horizontal="center" wrapText="1"/>
    </xf>
    <xf numFmtId="0" fontId="84" fillId="0" borderId="75" xfId="133" applyFont="1" applyFill="1" applyBorder="1" applyAlignment="1">
      <alignment horizontal="center" vertical="top" wrapText="1"/>
    </xf>
    <xf numFmtId="0" fontId="26" fillId="0" borderId="0" xfId="133" applyFont="1" applyFill="1" applyAlignment="1">
      <alignment horizontal="center" vertical="center"/>
    </xf>
    <xf numFmtId="0" fontId="12" fillId="0" borderId="10" xfId="133" applyFont="1" applyFill="1" applyBorder="1" applyAlignment="1">
      <alignment horizontal="center" vertical="center" wrapText="1"/>
    </xf>
    <xf numFmtId="0" fontId="20" fillId="0" borderId="9" xfId="133" applyFont="1" applyFill="1" applyBorder="1" applyAlignment="1">
      <alignment horizontal="left" vertical="center" wrapText="1"/>
    </xf>
    <xf numFmtId="165" fontId="26" fillId="0" borderId="9" xfId="133" applyNumberFormat="1" applyFont="1" applyFill="1" applyBorder="1" applyAlignment="1">
      <alignment horizontal="center" vertical="center" wrapText="1"/>
    </xf>
    <xf numFmtId="0" fontId="26" fillId="0" borderId="0" xfId="133" applyFont="1" applyAlignment="1">
      <alignment horizontal="center" vertical="center"/>
    </xf>
    <xf numFmtId="0" fontId="12" fillId="0" borderId="10" xfId="133" applyFont="1" applyBorder="1" applyAlignment="1">
      <alignment horizontal="center" vertical="center" wrapText="1"/>
    </xf>
    <xf numFmtId="0" fontId="26" fillId="0" borderId="9" xfId="133" applyFont="1" applyBorder="1" applyAlignment="1">
      <alignment horizontal="left" vertical="center" wrapText="1"/>
    </xf>
    <xf numFmtId="165" fontId="26" fillId="0" borderId="9" xfId="133" applyNumberFormat="1" applyFont="1" applyBorder="1" applyAlignment="1">
      <alignment horizontal="center" vertical="center" wrapText="1"/>
    </xf>
    <xf numFmtId="0" fontId="20" fillId="0" borderId="9" xfId="133" applyFont="1" applyBorder="1" applyAlignment="1">
      <alignment horizontal="left" vertical="center" wrapText="1"/>
    </xf>
    <xf numFmtId="0" fontId="20" fillId="43" borderId="0" xfId="133" applyFont="1" applyFill="1" applyAlignment="1">
      <alignment horizontal="center" vertical="center"/>
    </xf>
    <xf numFmtId="0" fontId="20" fillId="43" borderId="9" xfId="133" applyFont="1" applyFill="1" applyBorder="1" applyAlignment="1">
      <alignment wrapText="1"/>
    </xf>
    <xf numFmtId="165" fontId="20" fillId="43" borderId="9" xfId="133" applyNumberFormat="1" applyFont="1" applyFill="1" applyBorder="1" applyAlignment="1">
      <alignment horizontal="center" vertical="center" wrapText="1"/>
    </xf>
    <xf numFmtId="0" fontId="26" fillId="0" borderId="9" xfId="133" applyFont="1" applyFill="1" applyBorder="1" applyAlignment="1">
      <alignment wrapText="1"/>
    </xf>
    <xf numFmtId="0" fontId="81" fillId="43" borderId="10" xfId="133" applyFont="1" applyFill="1" applyBorder="1" applyAlignment="1">
      <alignment horizontal="center" vertical="center" wrapText="1"/>
    </xf>
    <xf numFmtId="0" fontId="20" fillId="43" borderId="9" xfId="133" applyFont="1" applyFill="1" applyBorder="1" applyAlignment="1">
      <alignment horizontal="left" vertical="center" wrapText="1"/>
    </xf>
    <xf numFmtId="175" fontId="20" fillId="43" borderId="9" xfId="133" applyNumberFormat="1" applyFont="1" applyFill="1" applyBorder="1" applyAlignment="1">
      <alignment horizontal="center" vertical="center" wrapText="1"/>
    </xf>
    <xf numFmtId="165" fontId="26" fillId="0" borderId="9" xfId="133" applyNumberFormat="1" applyFont="1" applyFill="1" applyBorder="1" applyAlignment="1">
      <alignment horizontal="center" vertical="center"/>
    </xf>
    <xf numFmtId="0" fontId="12" fillId="8" borderId="10" xfId="133" applyFont="1" applyFill="1" applyBorder="1" applyAlignment="1">
      <alignment horizontal="center" vertical="center" wrapText="1"/>
    </xf>
    <xf numFmtId="0" fontId="20" fillId="8" borderId="9" xfId="133" applyFont="1" applyFill="1" applyBorder="1" applyAlignment="1">
      <alignment horizontal="left" vertical="center" wrapText="1"/>
    </xf>
    <xf numFmtId="165" fontId="26" fillId="8" borderId="9" xfId="133" applyNumberFormat="1" applyFont="1" applyFill="1" applyBorder="1" applyAlignment="1">
      <alignment horizontal="center" vertical="center" wrapText="1"/>
    </xf>
    <xf numFmtId="0" fontId="26" fillId="0" borderId="12" xfId="133" applyFont="1" applyFill="1" applyBorder="1"/>
    <xf numFmtId="0" fontId="26" fillId="0" borderId="95" xfId="133" applyFont="1" applyFill="1" applyBorder="1"/>
    <xf numFmtId="49" fontId="86" fillId="0" borderId="30" xfId="133" applyNumberFormat="1" applyFont="1" applyFill="1" applyBorder="1" applyAlignment="1">
      <alignment horizontal="center" vertical="center" wrapText="1"/>
    </xf>
    <xf numFmtId="49" fontId="20" fillId="0" borderId="13" xfId="133" applyNumberFormat="1" applyFont="1" applyFill="1" applyBorder="1" applyAlignment="1">
      <alignment horizontal="left" vertical="center" wrapText="1"/>
    </xf>
    <xf numFmtId="49" fontId="20" fillId="0" borderId="9" xfId="133" applyNumberFormat="1" applyFont="1" applyFill="1" applyBorder="1" applyAlignment="1">
      <alignment horizontal="left" vertical="center" wrapText="1"/>
    </xf>
    <xf numFmtId="0" fontId="26" fillId="41" borderId="0" xfId="133" applyFont="1" applyFill="1" applyAlignment="1">
      <alignment horizontal="center" vertical="center"/>
    </xf>
    <xf numFmtId="49" fontId="86" fillId="8" borderId="30" xfId="133" applyNumberFormat="1" applyFont="1" applyFill="1" applyBorder="1" applyAlignment="1">
      <alignment horizontal="center" vertical="center" wrapText="1"/>
    </xf>
    <xf numFmtId="165" fontId="26" fillId="41" borderId="9" xfId="133" applyNumberFormat="1" applyFont="1" applyFill="1" applyBorder="1" applyAlignment="1">
      <alignment horizontal="center" vertical="center" wrapText="1"/>
    </xf>
    <xf numFmtId="0" fontId="26" fillId="41" borderId="9" xfId="133" applyFont="1" applyFill="1" applyBorder="1" applyAlignment="1">
      <alignment horizontal="left" vertical="center" wrapText="1"/>
    </xf>
    <xf numFmtId="0" fontId="20" fillId="41" borderId="9" xfId="133" applyFont="1" applyFill="1" applyBorder="1" applyAlignment="1">
      <alignment horizontal="left" vertical="center" wrapText="1"/>
    </xf>
    <xf numFmtId="0" fontId="26" fillId="0" borderId="9" xfId="133" applyFont="1" applyFill="1" applyBorder="1" applyAlignment="1">
      <alignment horizontal="left" vertical="center" wrapText="1"/>
    </xf>
    <xf numFmtId="0" fontId="20" fillId="41" borderId="0" xfId="133" applyFont="1" applyFill="1" applyAlignment="1">
      <alignment horizontal="center" vertical="center"/>
    </xf>
    <xf numFmtId="165" fontId="20" fillId="41" borderId="9" xfId="133" applyNumberFormat="1" applyFont="1" applyFill="1" applyBorder="1" applyAlignment="1">
      <alignment horizontal="center" vertical="center" wrapText="1"/>
    </xf>
    <xf numFmtId="0" fontId="26" fillId="0" borderId="0" xfId="133" applyFont="1" applyFill="1" applyBorder="1"/>
    <xf numFmtId="0" fontId="26" fillId="0" borderId="13" xfId="133" applyFont="1" applyFill="1" applyBorder="1"/>
    <xf numFmtId="0" fontId="26" fillId="0" borderId="30" xfId="133" applyFont="1" applyFill="1" applyBorder="1"/>
    <xf numFmtId="0" fontId="26" fillId="0" borderId="0" xfId="133" applyFont="1" applyFill="1"/>
    <xf numFmtId="0" fontId="26" fillId="41" borderId="89" xfId="133" applyFont="1" applyFill="1" applyBorder="1" applyAlignment="1">
      <alignment wrapText="1"/>
    </xf>
    <xf numFmtId="165" fontId="26" fillId="41" borderId="89" xfId="133" applyNumberFormat="1" applyFont="1" applyFill="1" applyBorder="1" applyAlignment="1">
      <alignment wrapText="1"/>
    </xf>
    <xf numFmtId="0" fontId="81" fillId="43" borderId="9" xfId="133" applyFont="1" applyFill="1" applyBorder="1" applyAlignment="1">
      <alignment horizontal="center" wrapText="1"/>
    </xf>
    <xf numFmtId="0" fontId="87" fillId="43" borderId="9" xfId="133" applyFont="1" applyFill="1" applyBorder="1" applyAlignment="1">
      <alignment wrapText="1"/>
    </xf>
    <xf numFmtId="165" fontId="20" fillId="43" borderId="9" xfId="133" applyNumberFormat="1" applyFont="1" applyFill="1" applyBorder="1" applyAlignment="1">
      <alignment horizontal="center" wrapText="1"/>
    </xf>
    <xf numFmtId="0" fontId="20" fillId="43" borderId="0" xfId="133" applyFont="1" applyFill="1"/>
    <xf numFmtId="0" fontId="35" fillId="0" borderId="9" xfId="133" applyFont="1" applyFill="1" applyBorder="1" applyAlignment="1">
      <alignment horizontal="center" vertical="center" wrapText="1"/>
    </xf>
    <xf numFmtId="0" fontId="81" fillId="0" borderId="9" xfId="133" applyFont="1" applyFill="1" applyBorder="1" applyAlignment="1">
      <alignment horizontal="center" wrapText="1"/>
    </xf>
    <xf numFmtId="165" fontId="26" fillId="0" borderId="9" xfId="133" applyNumberFormat="1" applyFont="1" applyFill="1" applyBorder="1" applyAlignment="1">
      <alignment horizontal="center" wrapText="1"/>
    </xf>
    <xf numFmtId="0" fontId="26" fillId="0" borderId="75" xfId="133" applyFont="1" applyFill="1" applyBorder="1"/>
    <xf numFmtId="0" fontId="81" fillId="41" borderId="9" xfId="133" applyFont="1" applyFill="1" applyBorder="1" applyAlignment="1">
      <alignment horizontal="center" wrapText="1"/>
    </xf>
    <xf numFmtId="0" fontId="20" fillId="0" borderId="9" xfId="133" applyFont="1" applyBorder="1" applyAlignment="1">
      <alignment wrapText="1"/>
    </xf>
    <xf numFmtId="165" fontId="20" fillId="41" borderId="9" xfId="133" applyNumberFormat="1" applyFont="1" applyFill="1" applyBorder="1" applyAlignment="1">
      <alignment horizontal="center" wrapText="1"/>
    </xf>
    <xf numFmtId="165" fontId="26" fillId="41" borderId="9" xfId="133" applyNumberFormat="1" applyFont="1" applyFill="1" applyBorder="1" applyAlignment="1">
      <alignment horizontal="center" wrapText="1"/>
    </xf>
    <xf numFmtId="0" fontId="20" fillId="41" borderId="0" xfId="133" applyFont="1" applyFill="1"/>
    <xf numFmtId="0" fontId="26" fillId="0" borderId="0" xfId="133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4" fontId="41" fillId="0" borderId="0" xfId="0" applyNumberFormat="1" applyFont="1" applyFill="1"/>
    <xf numFmtId="167" fontId="26" fillId="0" borderId="7" xfId="1" applyNumberFormat="1" applyFont="1" applyFill="1" applyBorder="1" applyAlignment="1">
      <alignment horizontal="center" vertical="top"/>
    </xf>
    <xf numFmtId="167" fontId="26" fillId="0" borderId="21" xfId="1" applyNumberFormat="1" applyFont="1" applyFill="1" applyBorder="1" applyAlignment="1">
      <alignment horizontal="center" vertical="top"/>
    </xf>
    <xf numFmtId="167" fontId="26" fillId="0" borderId="20" xfId="1" applyNumberFormat="1" applyFont="1" applyFill="1" applyBorder="1" applyAlignment="1">
      <alignment horizontal="center" vertical="top"/>
    </xf>
    <xf numFmtId="49" fontId="20" fillId="4" borderId="27" xfId="1" applyNumberFormat="1" applyFont="1" applyFill="1" applyBorder="1" applyAlignment="1">
      <alignment horizontal="center" vertical="center"/>
    </xf>
    <xf numFmtId="49" fontId="20" fillId="4" borderId="13" xfId="1" applyNumberFormat="1" applyFont="1" applyFill="1" applyBorder="1" applyAlignment="1">
      <alignment horizontal="center" vertical="center"/>
    </xf>
    <xf numFmtId="165" fontId="41" fillId="0" borderId="0" xfId="0" applyNumberFormat="1" applyFont="1" applyFill="1"/>
    <xf numFmtId="167" fontId="41" fillId="33" borderId="0" xfId="0" applyNumberFormat="1" applyFont="1" applyFill="1"/>
    <xf numFmtId="0" fontId="33" fillId="0" borderId="0" xfId="0" applyFont="1" applyBorder="1" applyAlignment="1">
      <alignment horizontal="center" vertical="center" wrapText="1"/>
    </xf>
    <xf numFmtId="0" fontId="41" fillId="0" borderId="0" xfId="0" applyFont="1" applyBorder="1"/>
    <xf numFmtId="167" fontId="41" fillId="32" borderId="0" xfId="0" applyNumberFormat="1" applyFont="1" applyFill="1" applyBorder="1"/>
    <xf numFmtId="167" fontId="41" fillId="0" borderId="0" xfId="0" applyNumberFormat="1" applyFont="1" applyBorder="1" applyAlignment="1">
      <alignment horizontal="center"/>
    </xf>
    <xf numFmtId="0" fontId="41" fillId="33" borderId="0" xfId="0" applyFont="1" applyFill="1" applyBorder="1"/>
    <xf numFmtId="167" fontId="26" fillId="0" borderId="0" xfId="1" applyNumberFormat="1" applyFont="1" applyFill="1" applyBorder="1" applyAlignment="1">
      <alignment horizontal="left" vertical="top" wrapText="1"/>
    </xf>
    <xf numFmtId="167" fontId="20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167" fontId="41" fillId="33" borderId="0" xfId="0" applyNumberFormat="1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1" fontId="35" fillId="4" borderId="9" xfId="1" applyNumberFormat="1" applyFont="1" applyFill="1" applyBorder="1" applyAlignment="1">
      <alignment horizontal="center" vertical="top"/>
    </xf>
    <xf numFmtId="1" fontId="35" fillId="4" borderId="29" xfId="1" applyNumberFormat="1" applyFont="1" applyFill="1" applyBorder="1" applyAlignment="1">
      <alignment horizontal="center" vertical="top"/>
    </xf>
    <xf numFmtId="1" fontId="35" fillId="4" borderId="27" xfId="1" applyNumberFormat="1" applyFont="1" applyFill="1" applyBorder="1" applyAlignment="1">
      <alignment horizontal="center" vertical="top"/>
    </xf>
    <xf numFmtId="0" fontId="33" fillId="0" borderId="32" xfId="0" applyFont="1" applyBorder="1" applyAlignment="1">
      <alignment horizontal="center" vertical="center" wrapText="1"/>
    </xf>
    <xf numFmtId="0" fontId="41" fillId="0" borderId="33" xfId="0" applyFont="1" applyBorder="1"/>
    <xf numFmtId="167" fontId="41" fillId="32" borderId="33" xfId="0" applyNumberFormat="1" applyFont="1" applyFill="1" applyBorder="1"/>
    <xf numFmtId="167" fontId="26" fillId="0" borderId="33" xfId="1" applyNumberFormat="1" applyFont="1" applyFill="1" applyBorder="1" applyAlignment="1">
      <alignment horizontal="left" vertical="top" wrapText="1"/>
    </xf>
    <xf numFmtId="0" fontId="41" fillId="33" borderId="33" xfId="0" applyFont="1" applyFill="1" applyBorder="1"/>
    <xf numFmtId="167" fontId="20" fillId="0" borderId="33" xfId="1" applyNumberFormat="1" applyFont="1" applyFill="1" applyBorder="1" applyAlignment="1">
      <alignment horizontal="left" vertical="top" wrapText="1"/>
    </xf>
    <xf numFmtId="0" fontId="26" fillId="0" borderId="33" xfId="0" applyFont="1" applyBorder="1" applyAlignment="1">
      <alignment vertical="top" wrapText="1"/>
    </xf>
    <xf numFmtId="0" fontId="41" fillId="33" borderId="33" xfId="0" applyFont="1" applyFill="1" applyBorder="1" applyAlignment="1">
      <alignment vertical="center"/>
    </xf>
    <xf numFmtId="167" fontId="26" fillId="0" borderId="83" xfId="1" applyNumberFormat="1" applyFont="1" applyFill="1" applyBorder="1" applyAlignment="1">
      <alignment horizontal="left" vertical="top" wrapText="1"/>
    </xf>
    <xf numFmtId="167" fontId="74" fillId="4" borderId="1" xfId="1" applyNumberFormat="1" applyFont="1" applyFill="1" applyBorder="1" applyAlignment="1">
      <alignment horizontal="center" vertical="top" wrapText="1"/>
    </xf>
    <xf numFmtId="1" fontId="35" fillId="0" borderId="30" xfId="1" applyNumberFormat="1" applyFont="1" applyFill="1" applyBorder="1" applyAlignment="1">
      <alignment horizontal="center" vertical="top"/>
    </xf>
    <xf numFmtId="0" fontId="35" fillId="0" borderId="13" xfId="1" applyNumberFormat="1" applyFont="1" applyFill="1" applyBorder="1" applyAlignment="1">
      <alignment horizontal="center" vertical="top"/>
    </xf>
    <xf numFmtId="164" fontId="26" fillId="4" borderId="62" xfId="1" applyNumberFormat="1" applyFont="1" applyFill="1" applyBorder="1" applyAlignment="1">
      <alignment horizontal="left" vertical="top" wrapText="1"/>
    </xf>
    <xf numFmtId="164" fontId="26" fillId="0" borderId="30" xfId="1" applyNumberFormat="1" applyFont="1" applyFill="1" applyBorder="1" applyAlignment="1">
      <alignment horizontal="center" vertical="top"/>
    </xf>
    <xf numFmtId="167" fontId="26" fillId="0" borderId="38" xfId="1" applyNumberFormat="1" applyFont="1" applyFill="1" applyBorder="1" applyAlignment="1">
      <alignment horizontal="center" vertical="top"/>
    </xf>
    <xf numFmtId="167" fontId="26" fillId="0" borderId="27" xfId="1" applyNumberFormat="1" applyFont="1" applyFill="1" applyBorder="1" applyAlignment="1">
      <alignment horizontal="center" vertical="top"/>
    </xf>
    <xf numFmtId="167" fontId="31" fillId="0" borderId="62" xfId="1" applyNumberFormat="1" applyFont="1" applyFill="1" applyBorder="1" applyAlignment="1">
      <alignment vertical="top"/>
    </xf>
    <xf numFmtId="167" fontId="31" fillId="0" borderId="27" xfId="1" applyNumberFormat="1" applyFont="1" applyFill="1" applyBorder="1" applyAlignment="1">
      <alignment horizontal="center" vertical="top"/>
    </xf>
    <xf numFmtId="167" fontId="31" fillId="0" borderId="13" xfId="1" applyNumberFormat="1" applyFont="1" applyFill="1" applyBorder="1" applyAlignment="1">
      <alignment horizontal="center" vertical="top"/>
    </xf>
    <xf numFmtId="167" fontId="31" fillId="0" borderId="62" xfId="1" applyNumberFormat="1" applyFont="1" applyFill="1" applyBorder="1" applyAlignment="1">
      <alignment horizontal="center" vertical="top"/>
    </xf>
    <xf numFmtId="167" fontId="26" fillId="0" borderId="13" xfId="1" applyNumberFormat="1" applyFont="1" applyFill="1" applyBorder="1" applyAlignment="1">
      <alignment horizontal="center" vertical="top"/>
    </xf>
    <xf numFmtId="167" fontId="26" fillId="0" borderId="62" xfId="1" applyNumberFormat="1" applyFont="1" applyFill="1" applyBorder="1" applyAlignment="1">
      <alignment horizontal="center" vertical="top"/>
    </xf>
    <xf numFmtId="164" fontId="26" fillId="0" borderId="10" xfId="1" applyNumberFormat="1" applyFont="1" applyFill="1" applyBorder="1" applyAlignment="1">
      <alignment horizontal="center" vertical="top"/>
    </xf>
    <xf numFmtId="164" fontId="35" fillId="4" borderId="10" xfId="1" applyNumberFormat="1" applyFont="1" applyFill="1" applyBorder="1" applyAlignment="1">
      <alignment horizontal="center" vertical="top"/>
    </xf>
    <xf numFmtId="1" fontId="35" fillId="4" borderId="80" xfId="1" applyNumberFormat="1" applyFont="1" applyFill="1" applyBorder="1" applyAlignment="1">
      <alignment vertical="top"/>
    </xf>
    <xf numFmtId="1" fontId="35" fillId="4" borderId="29" xfId="1" applyNumberFormat="1" applyFont="1" applyFill="1" applyBorder="1" applyAlignment="1">
      <alignment vertical="top"/>
    </xf>
    <xf numFmtId="1" fontId="35" fillId="0" borderId="80" xfId="1" applyNumberFormat="1" applyFont="1" applyFill="1" applyBorder="1" applyAlignment="1">
      <alignment horizontal="center" vertical="top"/>
    </xf>
    <xf numFmtId="1" fontId="35" fillId="4" borderId="80" xfId="1" applyNumberFormat="1" applyFont="1" applyFill="1" applyBorder="1" applyAlignment="1">
      <alignment horizontal="center" vertical="top"/>
    </xf>
    <xf numFmtId="1" fontId="35" fillId="4" borderId="21" xfId="1" applyNumberFormat="1" applyFont="1" applyFill="1" applyBorder="1" applyAlignment="1">
      <alignment horizontal="center" vertical="top"/>
    </xf>
    <xf numFmtId="0" fontId="35" fillId="4" borderId="21" xfId="1" applyNumberFormat="1" applyFont="1" applyFill="1" applyBorder="1" applyAlignment="1">
      <alignment horizontal="center" vertical="top"/>
    </xf>
    <xf numFmtId="164" fontId="26" fillId="0" borderId="20" xfId="1" applyNumberFormat="1" applyFont="1" applyFill="1" applyBorder="1" applyAlignment="1">
      <alignment horizontal="left" vertical="top" wrapText="1"/>
    </xf>
    <xf numFmtId="167" fontId="26" fillId="4" borderId="7" xfId="1" applyNumberFormat="1" applyFont="1" applyFill="1" applyBorder="1" applyAlignment="1">
      <alignment horizontal="center" vertical="top"/>
    </xf>
    <xf numFmtId="167" fontId="31" fillId="0" borderId="20" xfId="1" applyNumberFormat="1" applyFont="1" applyFill="1" applyBorder="1" applyAlignment="1">
      <alignment horizontal="center" vertical="top"/>
    </xf>
    <xf numFmtId="167" fontId="26" fillId="0" borderId="68" xfId="1" applyNumberFormat="1" applyFont="1" applyFill="1" applyBorder="1" applyAlignment="1">
      <alignment horizontal="center" vertical="top"/>
    </xf>
    <xf numFmtId="167" fontId="20" fillId="33" borderId="68" xfId="1" applyNumberFormat="1" applyFont="1" applyFill="1" applyBorder="1" applyAlignment="1">
      <alignment horizontal="center" vertical="top"/>
    </xf>
    <xf numFmtId="167" fontId="74" fillId="4" borderId="17" xfId="1" applyNumberFormat="1" applyFont="1" applyFill="1" applyBorder="1" applyAlignment="1">
      <alignment horizontal="center" vertical="top" wrapText="1"/>
    </xf>
    <xf numFmtId="1" fontId="35" fillId="4" borderId="80" xfId="1" applyNumberFormat="1" applyFont="1" applyFill="1" applyBorder="1" applyAlignment="1">
      <alignment horizontal="center" vertical="top"/>
    </xf>
    <xf numFmtId="1" fontId="35" fillId="4" borderId="29" xfId="1" applyNumberFormat="1" applyFont="1" applyFill="1" applyBorder="1" applyAlignment="1">
      <alignment horizontal="center" vertical="top"/>
    </xf>
    <xf numFmtId="1" fontId="35" fillId="4" borderId="9" xfId="1" applyNumberFormat="1" applyFont="1" applyFill="1" applyBorder="1" applyAlignment="1">
      <alignment horizontal="center" vertical="top"/>
    </xf>
    <xf numFmtId="1" fontId="35" fillId="4" borderId="75" xfId="1" applyNumberFormat="1" applyFont="1" applyFill="1" applyBorder="1" applyAlignment="1">
      <alignment horizontal="center" vertical="top"/>
    </xf>
    <xf numFmtId="1" fontId="35" fillId="0" borderId="12" xfId="1" applyNumberFormat="1" applyFont="1" applyFill="1" applyBorder="1" applyAlignment="1">
      <alignment horizontal="center" vertical="top"/>
    </xf>
    <xf numFmtId="1" fontId="35" fillId="4" borderId="63" xfId="1" applyNumberFormat="1" applyFont="1" applyFill="1" applyBorder="1" applyAlignment="1">
      <alignment horizontal="center" vertical="top"/>
    </xf>
    <xf numFmtId="49" fontId="20" fillId="32" borderId="1" xfId="1" applyNumberFormat="1" applyFont="1" applyFill="1" applyBorder="1" applyAlignment="1">
      <alignment horizontal="center" vertical="center"/>
    </xf>
    <xf numFmtId="49" fontId="20" fillId="32" borderId="16" xfId="1" applyNumberFormat="1" applyFont="1" applyFill="1" applyBorder="1" applyAlignment="1">
      <alignment horizontal="center" vertical="center"/>
    </xf>
    <xf numFmtId="49" fontId="20" fillId="32" borderId="17" xfId="1" applyNumberFormat="1" applyFont="1" applyFill="1" applyBorder="1" applyAlignment="1">
      <alignment horizontal="center" vertical="center"/>
    </xf>
    <xf numFmtId="167" fontId="31" fillId="0" borderId="7" xfId="1" applyNumberFormat="1" applyFont="1" applyFill="1" applyBorder="1" applyAlignment="1">
      <alignment horizontal="center" vertical="top"/>
    </xf>
    <xf numFmtId="167" fontId="31" fillId="0" borderId="21" xfId="1" applyNumberFormat="1" applyFont="1" applyFill="1" applyBorder="1" applyAlignment="1">
      <alignment horizontal="center" vertical="top"/>
    </xf>
    <xf numFmtId="167" fontId="26" fillId="0" borderId="80" xfId="1" applyNumberFormat="1" applyFont="1" applyFill="1" applyBorder="1" applyAlignment="1">
      <alignment horizontal="center" vertical="top"/>
    </xf>
    <xf numFmtId="167" fontId="26" fillId="0" borderId="75" xfId="1" applyNumberFormat="1" applyFont="1" applyFill="1" applyBorder="1" applyAlignment="1">
      <alignment horizontal="center" vertical="top"/>
    </xf>
    <xf numFmtId="167" fontId="26" fillId="0" borderId="78" xfId="1" applyNumberFormat="1" applyFont="1" applyFill="1" applyBorder="1" applyAlignment="1">
      <alignment horizontal="center" vertical="top"/>
    </xf>
    <xf numFmtId="167" fontId="20" fillId="33" borderId="1" xfId="1" applyNumberFormat="1" applyFont="1" applyFill="1" applyBorder="1" applyAlignment="1">
      <alignment horizontal="center" vertical="center"/>
    </xf>
    <xf numFmtId="167" fontId="20" fillId="33" borderId="16" xfId="1" applyNumberFormat="1" applyFont="1" applyFill="1" applyBorder="1" applyAlignment="1">
      <alignment horizontal="center" vertical="center"/>
    </xf>
    <xf numFmtId="167" fontId="20" fillId="33" borderId="17" xfId="1" applyNumberFormat="1" applyFont="1" applyFill="1" applyBorder="1" applyAlignment="1">
      <alignment horizontal="center" vertical="center"/>
    </xf>
    <xf numFmtId="167" fontId="31" fillId="0" borderId="29" xfId="1" applyNumberFormat="1" applyFont="1" applyFill="1" applyBorder="1" applyAlignment="1">
      <alignment horizontal="center" vertical="top"/>
    </xf>
    <xf numFmtId="167" fontId="31" fillId="0" borderId="12" xfId="1" applyNumberFormat="1" applyFont="1" applyFill="1" applyBorder="1" applyAlignment="1">
      <alignment horizontal="center" vertical="top"/>
    </xf>
    <xf numFmtId="167" fontId="31" fillId="0" borderId="70" xfId="1" applyNumberFormat="1" applyFont="1" applyFill="1" applyBorder="1" applyAlignment="1">
      <alignment horizontal="center" vertical="top"/>
    </xf>
    <xf numFmtId="167" fontId="20" fillId="33" borderId="1" xfId="1" applyNumberFormat="1" applyFont="1" applyFill="1" applyBorder="1" applyAlignment="1">
      <alignment horizontal="center" vertical="top"/>
    </xf>
    <xf numFmtId="167" fontId="20" fillId="33" borderId="16" xfId="1" applyNumberFormat="1" applyFont="1" applyFill="1" applyBorder="1" applyAlignment="1">
      <alignment horizontal="center" vertical="top"/>
    </xf>
    <xf numFmtId="167" fontId="20" fillId="33" borderId="17" xfId="1" applyNumberFormat="1" applyFont="1" applyFill="1" applyBorder="1" applyAlignment="1">
      <alignment horizontal="center" vertical="top"/>
    </xf>
    <xf numFmtId="167" fontId="31" fillId="0" borderId="7" xfId="1" applyNumberFormat="1" applyFont="1" applyFill="1" applyBorder="1" applyAlignment="1">
      <alignment vertical="top"/>
    </xf>
    <xf numFmtId="167" fontId="31" fillId="0" borderId="21" xfId="1" applyNumberFormat="1" applyFont="1" applyFill="1" applyBorder="1" applyAlignment="1">
      <alignment vertical="top"/>
    </xf>
    <xf numFmtId="167" fontId="31" fillId="0" borderId="20" xfId="1" applyNumberFormat="1" applyFont="1" applyFill="1" applyBorder="1" applyAlignment="1">
      <alignment vertical="top"/>
    </xf>
    <xf numFmtId="1" fontId="35" fillId="0" borderId="95" xfId="1" applyNumberFormat="1" applyFont="1" applyFill="1" applyBorder="1" applyAlignment="1">
      <alignment horizontal="center" vertical="top"/>
    </xf>
    <xf numFmtId="0" fontId="35" fillId="0" borderId="12" xfId="1" applyNumberFormat="1" applyFont="1" applyFill="1" applyBorder="1" applyAlignment="1">
      <alignment horizontal="center" vertical="top"/>
    </xf>
    <xf numFmtId="164" fontId="26" fillId="4" borderId="70" xfId="1" applyNumberFormat="1" applyFont="1" applyFill="1" applyBorder="1" applyAlignment="1">
      <alignment horizontal="left" vertical="top" wrapText="1"/>
    </xf>
    <xf numFmtId="167" fontId="20" fillId="33" borderId="27" xfId="1" applyNumberFormat="1" applyFont="1" applyFill="1" applyBorder="1" applyAlignment="1">
      <alignment horizontal="center" vertical="center"/>
    </xf>
    <xf numFmtId="167" fontId="20" fillId="33" borderId="13" xfId="1" applyNumberFormat="1" applyFont="1" applyFill="1" applyBorder="1" applyAlignment="1">
      <alignment horizontal="center" vertical="center"/>
    </xf>
    <xf numFmtId="167" fontId="20" fillId="33" borderId="62" xfId="1" applyNumberFormat="1" applyFont="1" applyFill="1" applyBorder="1" applyAlignment="1">
      <alignment horizontal="center" vertical="center"/>
    </xf>
    <xf numFmtId="1" fontId="20" fillId="33" borderId="28" xfId="1" applyNumberFormat="1" applyFont="1" applyFill="1" applyBorder="1" applyAlignment="1">
      <alignment horizontal="center" vertical="center"/>
    </xf>
    <xf numFmtId="1" fontId="35" fillId="4" borderId="25" xfId="1" applyNumberFormat="1" applyFont="1" applyFill="1" applyBorder="1" applyAlignment="1">
      <alignment horizontal="center" vertical="top"/>
    </xf>
    <xf numFmtId="164" fontId="35" fillId="4" borderId="20" xfId="1" applyNumberFormat="1" applyFont="1" applyFill="1" applyBorder="1" applyAlignment="1">
      <alignment horizontal="left" vertical="top" wrapText="1"/>
    </xf>
    <xf numFmtId="1" fontId="7" fillId="33" borderId="1" xfId="1" applyNumberFormat="1" applyFont="1" applyFill="1" applyBorder="1" applyAlignment="1">
      <alignment horizontal="center" vertical="center"/>
    </xf>
    <xf numFmtId="1" fontId="35" fillId="0" borderId="63" xfId="1" applyNumberFormat="1" applyFont="1" applyFill="1" applyBorder="1" applyAlignment="1">
      <alignment horizontal="center" vertical="top"/>
    </xf>
    <xf numFmtId="0" fontId="35" fillId="0" borderId="21" xfId="1" applyNumberFormat="1" applyFont="1" applyFill="1" applyBorder="1" applyAlignment="1">
      <alignment horizontal="center" vertical="top"/>
    </xf>
    <xf numFmtId="164" fontId="26" fillId="4" borderId="20" xfId="1" applyNumberFormat="1" applyFont="1" applyFill="1" applyBorder="1" applyAlignment="1">
      <alignment horizontal="left" vertical="top" wrapText="1"/>
    </xf>
    <xf numFmtId="0" fontId="35" fillId="4" borderId="75" xfId="1" applyNumberFormat="1" applyFont="1" applyFill="1" applyBorder="1" applyAlignment="1">
      <alignment horizontal="center" vertical="top"/>
    </xf>
    <xf numFmtId="1" fontId="35" fillId="4" borderId="7" xfId="1" applyNumberFormat="1" applyFont="1" applyFill="1" applyBorder="1" applyAlignment="1">
      <alignment horizontal="center" vertical="center"/>
    </xf>
    <xf numFmtId="1" fontId="35" fillId="4" borderId="21" xfId="1" applyNumberFormat="1" applyFont="1" applyFill="1" applyBorder="1" applyAlignment="1">
      <alignment horizontal="center" vertical="center"/>
    </xf>
    <xf numFmtId="0" fontId="35" fillId="4" borderId="21" xfId="1" applyNumberFormat="1" applyFont="1" applyFill="1" applyBorder="1" applyAlignment="1">
      <alignment horizontal="center" vertical="center"/>
    </xf>
    <xf numFmtId="164" fontId="35" fillId="4" borderId="20" xfId="1" applyNumberFormat="1" applyFont="1" applyFill="1" applyBorder="1" applyAlignment="1">
      <alignment horizontal="left" vertical="center" wrapText="1"/>
    </xf>
    <xf numFmtId="167" fontId="26" fillId="0" borderId="7" xfId="1" applyNumberFormat="1" applyFont="1" applyFill="1" applyBorder="1" applyAlignment="1">
      <alignment horizontal="center" vertical="center"/>
    </xf>
    <xf numFmtId="167" fontId="26" fillId="0" borderId="21" xfId="1" applyNumberFormat="1" applyFont="1" applyFill="1" applyBorder="1" applyAlignment="1">
      <alignment horizontal="center" vertical="center"/>
    </xf>
    <xf numFmtId="167" fontId="26" fillId="0" borderId="20" xfId="1" applyNumberFormat="1" applyFont="1" applyFill="1" applyBorder="1" applyAlignment="1">
      <alignment horizontal="center" vertical="center"/>
    </xf>
    <xf numFmtId="169" fontId="35" fillId="4" borderId="21" xfId="1" applyNumberFormat="1" applyFont="1" applyFill="1" applyBorder="1" applyAlignment="1">
      <alignment horizontal="center" vertical="top"/>
    </xf>
    <xf numFmtId="164" fontId="26" fillId="4" borderId="8" xfId="1" applyNumberFormat="1" applyFont="1" applyFill="1" applyBorder="1" applyAlignment="1">
      <alignment horizontal="left" vertical="top" wrapText="1"/>
    </xf>
    <xf numFmtId="1" fontId="7" fillId="33" borderId="28" xfId="1" applyNumberFormat="1" applyFont="1" applyFill="1" applyBorder="1" applyAlignment="1">
      <alignment horizontal="center" vertical="center"/>
    </xf>
    <xf numFmtId="167" fontId="20" fillId="33" borderId="69" xfId="1" applyNumberFormat="1" applyFont="1" applyFill="1" applyBorder="1" applyAlignment="1">
      <alignment horizontal="center" vertical="top"/>
    </xf>
    <xf numFmtId="167" fontId="20" fillId="33" borderId="65" xfId="1" applyNumberFormat="1" applyFont="1" applyFill="1" applyBorder="1" applyAlignment="1">
      <alignment horizontal="center" vertical="top"/>
    </xf>
    <xf numFmtId="164" fontId="20" fillId="32" borderId="28" xfId="1" applyNumberFormat="1" applyFont="1" applyFill="1" applyBorder="1" applyAlignment="1">
      <alignment horizontal="center" vertical="top" wrapText="1"/>
    </xf>
    <xf numFmtId="164" fontId="20" fillId="32" borderId="2" xfId="1" applyNumberFormat="1" applyFont="1" applyFill="1" applyBorder="1" applyAlignment="1">
      <alignment horizontal="left" vertical="center" wrapText="1"/>
    </xf>
    <xf numFmtId="167" fontId="20" fillId="0" borderId="7" xfId="1" applyNumberFormat="1" applyFont="1" applyFill="1" applyBorder="1" applyAlignment="1">
      <alignment horizontal="center" vertical="center"/>
    </xf>
    <xf numFmtId="167" fontId="20" fillId="0" borderId="21" xfId="1" applyNumberFormat="1" applyFont="1" applyFill="1" applyBorder="1" applyAlignment="1">
      <alignment horizontal="center" vertical="center"/>
    </xf>
    <xf numFmtId="167" fontId="20" fillId="0" borderId="20" xfId="1" applyNumberFormat="1" applyFont="1" applyFill="1" applyBorder="1" applyAlignment="1">
      <alignment horizontal="center" vertical="center"/>
    </xf>
    <xf numFmtId="164" fontId="26" fillId="0" borderId="78" xfId="1" applyNumberFormat="1" applyFont="1" applyFill="1" applyBorder="1" applyAlignment="1">
      <alignment horizontal="left" vertical="top" wrapText="1"/>
    </xf>
    <xf numFmtId="167" fontId="41" fillId="0" borderId="31" xfId="0" applyNumberFormat="1" applyFont="1" applyBorder="1" applyAlignment="1">
      <alignment horizontal="center" vertical="top"/>
    </xf>
    <xf numFmtId="167" fontId="41" fillId="0" borderId="35" xfId="0" applyNumberFormat="1" applyFont="1" applyBorder="1" applyAlignment="1">
      <alignment horizontal="center" vertical="top"/>
    </xf>
    <xf numFmtId="167" fontId="41" fillId="0" borderId="34" xfId="0" applyNumberFormat="1" applyFont="1" applyBorder="1" applyAlignment="1">
      <alignment horizontal="center" vertical="top"/>
    </xf>
    <xf numFmtId="43" fontId="35" fillId="0" borderId="0" xfId="0" applyNumberFormat="1" applyFont="1"/>
    <xf numFmtId="164" fontId="35" fillId="0" borderId="0" xfId="0" applyNumberFormat="1" applyFont="1"/>
    <xf numFmtId="4" fontId="41" fillId="0" borderId="0" xfId="0" applyNumberFormat="1" applyFont="1"/>
    <xf numFmtId="167" fontId="3" fillId="0" borderId="0" xfId="0" applyNumberFormat="1" applyFont="1"/>
    <xf numFmtId="4" fontId="41" fillId="33" borderId="0" xfId="0" applyNumberFormat="1" applyFont="1" applyFill="1"/>
    <xf numFmtId="1" fontId="35" fillId="4" borderId="9" xfId="1" applyNumberFormat="1" applyFont="1" applyFill="1" applyBorder="1" applyAlignment="1">
      <alignment horizontal="center" vertical="top"/>
    </xf>
    <xf numFmtId="0" fontId="92" fillId="0" borderId="0" xfId="0" applyFont="1" applyAlignment="1">
      <alignment horizontal="justify" vertical="center"/>
    </xf>
    <xf numFmtId="0" fontId="93" fillId="0" borderId="0" xfId="0" applyFont="1" applyAlignment="1">
      <alignment horizontal="justify" vertical="center"/>
    </xf>
    <xf numFmtId="164" fontId="7" fillId="34" borderId="9" xfId="0" applyNumberFormat="1" applyFont="1" applyFill="1" applyBorder="1" applyAlignment="1">
      <alignment vertical="center" wrapText="1"/>
    </xf>
    <xf numFmtId="1" fontId="35" fillId="4" borderId="75" xfId="1" applyNumberFormat="1" applyFont="1" applyFill="1" applyBorder="1" applyAlignment="1">
      <alignment vertical="top"/>
    </xf>
    <xf numFmtId="1" fontId="35" fillId="4" borderId="13" xfId="1" applyNumberFormat="1" applyFont="1" applyFill="1" applyBorder="1" applyAlignment="1">
      <alignment vertical="top"/>
    </xf>
    <xf numFmtId="0" fontId="7" fillId="46" borderId="5" xfId="0" applyFont="1" applyFill="1" applyBorder="1" applyAlignment="1">
      <alignment vertical="center"/>
    </xf>
    <xf numFmtId="0" fontId="7" fillId="46" borderId="81" xfId="0" applyFont="1" applyFill="1" applyBorder="1" applyAlignment="1">
      <alignment vertical="center"/>
    </xf>
    <xf numFmtId="0" fontId="7" fillId="46" borderId="10" xfId="0" applyFont="1" applyFill="1" applyBorder="1" applyAlignment="1">
      <alignment vertical="center"/>
    </xf>
    <xf numFmtId="0" fontId="7" fillId="46" borderId="9" xfId="0" applyNumberFormat="1" applyFont="1" applyFill="1" applyBorder="1" applyAlignment="1">
      <alignment vertical="center"/>
    </xf>
    <xf numFmtId="165" fontId="35" fillId="46" borderId="9" xfId="0" applyNumberFormat="1" applyFont="1" applyFill="1" applyBorder="1"/>
    <xf numFmtId="164" fontId="33" fillId="46" borderId="9" xfId="0" applyNumberFormat="1" applyFont="1" applyFill="1" applyBorder="1" applyAlignment="1">
      <alignment horizontal="center" vertical="center" wrapText="1"/>
    </xf>
    <xf numFmtId="165" fontId="35" fillId="0" borderId="9" xfId="0" applyNumberFormat="1" applyFont="1" applyFill="1" applyBorder="1" applyAlignment="1">
      <alignment vertical="center" wrapText="1"/>
    </xf>
    <xf numFmtId="165" fontId="35" fillId="0" borderId="9" xfId="0" applyNumberFormat="1" applyFont="1" applyBorder="1" applyAlignment="1">
      <alignment vertical="center" wrapText="1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0" fontId="35" fillId="0" borderId="9" xfId="0" applyFont="1" applyBorder="1" applyAlignment="1">
      <alignment horizontal="left" vertical="center" wrapText="1"/>
    </xf>
    <xf numFmtId="164" fontId="35" fillId="4" borderId="5" xfId="1" applyNumberFormat="1" applyFont="1" applyFill="1" applyBorder="1" applyAlignment="1">
      <alignment horizontal="left" vertical="top" wrapText="1"/>
    </xf>
    <xf numFmtId="164" fontId="26" fillId="0" borderId="75" xfId="0" applyNumberFormat="1" applyFont="1" applyBorder="1" applyAlignment="1">
      <alignment horizontal="center" vertical="center" wrapText="1"/>
    </xf>
    <xf numFmtId="165" fontId="35" fillId="0" borderId="75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26" fillId="0" borderId="5" xfId="1" applyNumberFormat="1" applyFont="1" applyFill="1" applyBorder="1" applyAlignment="1">
      <alignment horizontal="left" vertical="top" wrapText="1"/>
    </xf>
    <xf numFmtId="165" fontId="35" fillId="0" borderId="30" xfId="0" applyNumberFormat="1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165" fontId="35" fillId="0" borderId="10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Border="1" applyAlignment="1">
      <alignment vertical="center" wrapText="1"/>
    </xf>
    <xf numFmtId="0" fontId="35" fillId="0" borderId="0" xfId="0" applyNumberFormat="1" applyFont="1" applyAlignment="1">
      <alignment horizontal="left" vertical="center" wrapText="1"/>
    </xf>
    <xf numFmtId="0" fontId="83" fillId="0" borderId="5" xfId="10" applyFont="1" applyBorder="1" applyAlignment="1">
      <alignment horizontal="center" wrapText="1"/>
    </xf>
    <xf numFmtId="165" fontId="37" fillId="0" borderId="10" xfId="11" applyNumberFormat="1" applyFont="1" applyFill="1" applyBorder="1" applyAlignment="1">
      <alignment horizontal="center" wrapText="1"/>
    </xf>
    <xf numFmtId="165" fontId="12" fillId="41" borderId="10" xfId="52" applyNumberFormat="1" applyFont="1" applyFill="1" applyBorder="1" applyAlignment="1">
      <alignment horizontal="center" vertical="center" wrapText="1"/>
    </xf>
    <xf numFmtId="165" fontId="82" fillId="0" borderId="10" xfId="11" applyNumberFormat="1" applyFont="1" applyFill="1" applyBorder="1" applyAlignment="1">
      <alignment horizontal="center" wrapText="1"/>
    </xf>
    <xf numFmtId="171" fontId="26" fillId="0" borderId="5" xfId="0" applyNumberFormat="1" applyFont="1" applyFill="1" applyBorder="1" applyAlignment="1">
      <alignment horizontal="center" vertical="top" wrapText="1"/>
    </xf>
    <xf numFmtId="171" fontId="67" fillId="34" borderId="5" xfId="0" applyNumberFormat="1" applyFont="1" applyFill="1" applyBorder="1" applyAlignment="1">
      <alignment horizontal="center" vertical="center" wrapText="1"/>
    </xf>
    <xf numFmtId="171" fontId="23" fillId="35" borderId="10" xfId="0" applyNumberFormat="1" applyFont="1" applyFill="1" applyBorder="1" applyAlignment="1">
      <alignment horizontal="center" vertical="center" wrapText="1"/>
    </xf>
    <xf numFmtId="171" fontId="23" fillId="35" borderId="6" xfId="0" applyNumberFormat="1" applyFont="1" applyFill="1" applyBorder="1" applyAlignment="1">
      <alignment horizontal="center" vertical="center" wrapText="1"/>
    </xf>
    <xf numFmtId="171" fontId="23" fillId="40" borderId="10" xfId="0" applyNumberFormat="1" applyFont="1" applyFill="1" applyBorder="1" applyAlignment="1">
      <alignment horizontal="center" vertical="center" wrapText="1"/>
    </xf>
    <xf numFmtId="171" fontId="10" fillId="0" borderId="25" xfId="0" applyNumberFormat="1" applyFont="1" applyFill="1" applyBorder="1" applyAlignment="1">
      <alignment horizontal="center" vertical="center" wrapText="1"/>
    </xf>
    <xf numFmtId="0" fontId="35" fillId="0" borderId="9" xfId="102" applyFont="1" applyFill="1" applyBorder="1" applyAlignment="1">
      <alignment horizontal="center" vertical="center" wrapText="1"/>
    </xf>
    <xf numFmtId="0" fontId="82" fillId="0" borderId="0" xfId="102" applyFont="1" applyFill="1" applyAlignment="1">
      <alignment horizontal="left" vertical="center" wrapText="1"/>
    </xf>
    <xf numFmtId="167" fontId="20" fillId="4" borderId="4" xfId="1" applyNumberFormat="1" applyFont="1" applyFill="1" applyBorder="1" applyAlignment="1">
      <alignment horizontal="center" vertical="center"/>
    </xf>
    <xf numFmtId="49" fontId="20" fillId="41" borderId="13" xfId="102" applyNumberFormat="1" applyFont="1" applyFill="1" applyBorder="1" applyAlignment="1">
      <alignment horizontal="center"/>
    </xf>
    <xf numFmtId="49" fontId="20" fillId="41" borderId="9" xfId="102" applyNumberFormat="1" applyFont="1" applyFill="1" applyBorder="1" applyAlignment="1">
      <alignment horizontal="center"/>
    </xf>
    <xf numFmtId="49" fontId="41" fillId="0" borderId="0" xfId="102" applyNumberFormat="1" applyFont="1" applyFill="1" applyBorder="1" applyAlignment="1">
      <alignment horizontal="left" vertical="top" wrapText="1"/>
    </xf>
    <xf numFmtId="0" fontId="26" fillId="41" borderId="0" xfId="102" applyFont="1" applyFill="1" applyBorder="1" applyAlignment="1"/>
    <xf numFmtId="0" fontId="26" fillId="41" borderId="0" xfId="102" applyFont="1" applyFill="1" applyBorder="1" applyAlignment="1">
      <alignment wrapText="1"/>
    </xf>
    <xf numFmtId="0" fontId="12" fillId="0" borderId="32" xfId="102" applyFont="1" applyBorder="1" applyAlignment="1">
      <alignment horizontal="centerContinuous" wrapText="1"/>
    </xf>
    <xf numFmtId="0" fontId="12" fillId="0" borderId="16" xfId="102" applyFont="1" applyBorder="1" applyAlignment="1">
      <alignment horizontal="centerContinuous" wrapText="1"/>
    </xf>
    <xf numFmtId="0" fontId="12" fillId="0" borderId="17" xfId="102" applyFont="1" applyBorder="1" applyAlignment="1">
      <alignment horizontal="centerContinuous" wrapText="1"/>
    </xf>
    <xf numFmtId="0" fontId="12" fillId="0" borderId="10" xfId="102" applyFont="1" applyBorder="1" applyAlignment="1">
      <alignment horizontal="center" wrapText="1"/>
    </xf>
    <xf numFmtId="0" fontId="12" fillId="0" borderId="33" xfId="102" applyFont="1" applyBorder="1" applyAlignment="1">
      <alignment horizontal="center" wrapText="1"/>
    </xf>
    <xf numFmtId="0" fontId="12" fillId="0" borderId="60" xfId="102" applyFont="1" applyBorder="1" applyAlignment="1">
      <alignment horizontal="center" wrapText="1"/>
    </xf>
    <xf numFmtId="0" fontId="12" fillId="0" borderId="19" xfId="102" applyFont="1" applyBorder="1" applyAlignment="1">
      <alignment horizontal="center" wrapText="1"/>
    </xf>
    <xf numFmtId="0" fontId="84" fillId="0" borderId="85" xfId="102" applyFont="1" applyFill="1" applyBorder="1" applyAlignment="1">
      <alignment horizontal="center" vertical="top" wrapText="1"/>
    </xf>
    <xf numFmtId="0" fontId="84" fillId="0" borderId="84" xfId="102" applyFont="1" applyFill="1" applyBorder="1" applyAlignment="1">
      <alignment horizontal="center" vertical="top" wrapText="1"/>
    </xf>
    <xf numFmtId="0" fontId="84" fillId="0" borderId="78" xfId="102" applyFont="1" applyFill="1" applyBorder="1" applyAlignment="1">
      <alignment horizontal="center" vertical="top" wrapText="1"/>
    </xf>
    <xf numFmtId="0" fontId="84" fillId="0" borderId="86" xfId="102" applyFont="1" applyFill="1" applyBorder="1" applyAlignment="1">
      <alignment horizontal="center" vertical="top" wrapText="1"/>
    </xf>
    <xf numFmtId="0" fontId="20" fillId="0" borderId="5" xfId="102" applyFont="1" applyFill="1" applyBorder="1" applyAlignment="1">
      <alignment horizontal="left" vertical="center" wrapText="1"/>
    </xf>
    <xf numFmtId="165" fontId="26" fillId="0" borderId="33" xfId="102" applyNumberFormat="1" applyFont="1" applyFill="1" applyBorder="1" applyAlignment="1">
      <alignment horizontal="center" vertical="center" wrapText="1"/>
    </xf>
    <xf numFmtId="165" fontId="26" fillId="0" borderId="19" xfId="102" applyNumberFormat="1" applyFont="1" applyFill="1" applyBorder="1" applyAlignment="1">
      <alignment horizontal="center" vertical="center" wrapText="1"/>
    </xf>
    <xf numFmtId="165" fontId="12" fillId="0" borderId="10" xfId="102" applyNumberFormat="1" applyFont="1" applyFill="1" applyBorder="1" applyAlignment="1">
      <alignment horizontal="center" vertical="center" wrapText="1"/>
    </xf>
    <xf numFmtId="0" fontId="26" fillId="0" borderId="5" xfId="102" applyFont="1" applyBorder="1" applyAlignment="1">
      <alignment horizontal="left" vertical="center" wrapText="1"/>
    </xf>
    <xf numFmtId="165" fontId="26" fillId="0" borderId="33" xfId="102" applyNumberFormat="1" applyFont="1" applyBorder="1" applyAlignment="1">
      <alignment horizontal="center" vertical="center" wrapText="1"/>
    </xf>
    <xf numFmtId="165" fontId="26" fillId="0" borderId="19" xfId="102" applyNumberFormat="1" applyFont="1" applyBorder="1" applyAlignment="1">
      <alignment horizontal="center" vertical="center" wrapText="1"/>
    </xf>
    <xf numFmtId="165" fontId="26" fillId="0" borderId="10" xfId="102" applyNumberFormat="1" applyFont="1" applyBorder="1" applyAlignment="1">
      <alignment horizontal="center" vertical="center" wrapText="1"/>
    </xf>
    <xf numFmtId="0" fontId="20" fillId="0" borderId="5" xfId="102" applyFont="1" applyBorder="1" applyAlignment="1">
      <alignment horizontal="left" vertical="center" wrapText="1"/>
    </xf>
    <xf numFmtId="165" fontId="26" fillId="4" borderId="33" xfId="102" applyNumberFormat="1" applyFont="1" applyFill="1" applyBorder="1" applyAlignment="1">
      <alignment horizontal="center" vertical="center" wrapText="1"/>
    </xf>
    <xf numFmtId="165" fontId="12" fillId="4" borderId="10" xfId="102" applyNumberFormat="1" applyFont="1" applyFill="1" applyBorder="1" applyAlignment="1">
      <alignment horizontal="center" vertical="center" wrapText="1"/>
    </xf>
    <xf numFmtId="165" fontId="26" fillId="42" borderId="9" xfId="102" applyNumberFormat="1" applyFont="1" applyFill="1" applyBorder="1" applyAlignment="1">
      <alignment horizontal="center" vertical="center" wrapText="1"/>
    </xf>
    <xf numFmtId="0" fontId="20" fillId="43" borderId="5" xfId="102" applyFont="1" applyFill="1" applyBorder="1" applyAlignment="1">
      <alignment wrapText="1"/>
    </xf>
    <xf numFmtId="2" fontId="20" fillId="43" borderId="33" xfId="102" applyNumberFormat="1" applyFont="1" applyFill="1" applyBorder="1" applyAlignment="1">
      <alignment horizontal="center" vertical="center" wrapText="1"/>
    </xf>
    <xf numFmtId="165" fontId="20" fillId="43" borderId="33" xfId="102" applyNumberFormat="1" applyFont="1" applyFill="1" applyBorder="1" applyAlignment="1">
      <alignment horizontal="center" vertical="center" wrapText="1"/>
    </xf>
    <xf numFmtId="165" fontId="20" fillId="43" borderId="19" xfId="102" applyNumberFormat="1" applyFont="1" applyFill="1" applyBorder="1" applyAlignment="1">
      <alignment horizontal="center" vertical="center" wrapText="1"/>
    </xf>
    <xf numFmtId="165" fontId="20" fillId="43" borderId="10" xfId="102" applyNumberFormat="1" applyFont="1" applyFill="1" applyBorder="1" applyAlignment="1">
      <alignment horizontal="center" vertical="center" wrapText="1"/>
    </xf>
    <xf numFmtId="0" fontId="26" fillId="0" borderId="5" xfId="102" applyFont="1" applyFill="1" applyBorder="1" applyAlignment="1">
      <alignment wrapText="1"/>
    </xf>
    <xf numFmtId="2" fontId="26" fillId="0" borderId="33" xfId="102" applyNumberFormat="1" applyFont="1" applyBorder="1" applyAlignment="1">
      <alignment horizontal="center" vertical="center" wrapText="1"/>
    </xf>
    <xf numFmtId="0" fontId="20" fillId="43" borderId="5" xfId="102" applyFont="1" applyFill="1" applyBorder="1" applyAlignment="1">
      <alignment horizontal="left" vertical="center" wrapText="1"/>
    </xf>
    <xf numFmtId="165" fontId="26" fillId="0" borderId="10" xfId="102" applyNumberFormat="1" applyFont="1" applyFill="1" applyBorder="1" applyAlignment="1">
      <alignment horizontal="center" vertical="center" wrapText="1"/>
    </xf>
    <xf numFmtId="0" fontId="20" fillId="8" borderId="5" xfId="102" applyFont="1" applyFill="1" applyBorder="1" applyAlignment="1">
      <alignment horizontal="left" vertical="center" wrapText="1"/>
    </xf>
    <xf numFmtId="2" fontId="26" fillId="8" borderId="33" xfId="102" applyNumberFormat="1" applyFont="1" applyFill="1" applyBorder="1" applyAlignment="1">
      <alignment horizontal="center" vertical="center" wrapText="1"/>
    </xf>
    <xf numFmtId="165" fontId="26" fillId="8" borderId="33" xfId="102" applyNumberFormat="1" applyFont="1" applyFill="1" applyBorder="1" applyAlignment="1">
      <alignment horizontal="center" vertical="center" wrapText="1"/>
    </xf>
    <xf numFmtId="165" fontId="26" fillId="8" borderId="19" xfId="102" applyNumberFormat="1" applyFont="1" applyFill="1" applyBorder="1" applyAlignment="1">
      <alignment horizontal="center" vertical="center" wrapText="1"/>
    </xf>
    <xf numFmtId="49" fontId="20" fillId="0" borderId="38" xfId="102" applyNumberFormat="1" applyFont="1" applyFill="1" applyBorder="1" applyAlignment="1">
      <alignment horizontal="left" vertical="center" wrapText="1"/>
    </xf>
    <xf numFmtId="2" fontId="26" fillId="0" borderId="33" xfId="102" applyNumberFormat="1" applyFont="1" applyFill="1" applyBorder="1" applyAlignment="1">
      <alignment horizontal="center" vertical="center" wrapText="1"/>
    </xf>
    <xf numFmtId="49" fontId="20" fillId="0" borderId="5" xfId="102" applyNumberFormat="1" applyFont="1" applyFill="1" applyBorder="1" applyAlignment="1">
      <alignment horizontal="left" vertical="center" wrapText="1"/>
    </xf>
    <xf numFmtId="165" fontId="26" fillId="8" borderId="10" xfId="102" applyNumberFormat="1" applyFont="1" applyFill="1" applyBorder="1" applyAlignment="1">
      <alignment horizontal="center" vertical="center" wrapText="1"/>
    </xf>
    <xf numFmtId="2" fontId="26" fillId="4" borderId="33" xfId="102" applyNumberFormat="1" applyFont="1" applyFill="1" applyBorder="1" applyAlignment="1">
      <alignment horizontal="center" vertical="center" wrapText="1"/>
    </xf>
    <xf numFmtId="165" fontId="26" fillId="41" borderId="19" xfId="102" applyNumberFormat="1" applyFont="1" applyFill="1" applyBorder="1" applyAlignment="1">
      <alignment horizontal="center" vertical="center" wrapText="1"/>
    </xf>
    <xf numFmtId="165" fontId="26" fillId="41" borderId="10" xfId="102" applyNumberFormat="1" applyFont="1" applyFill="1" applyBorder="1" applyAlignment="1">
      <alignment horizontal="center" vertical="center" wrapText="1"/>
    </xf>
    <xf numFmtId="0" fontId="26" fillId="41" borderId="5" xfId="102" applyFont="1" applyFill="1" applyBorder="1" applyAlignment="1">
      <alignment horizontal="left" vertical="center" wrapText="1"/>
    </xf>
    <xf numFmtId="0" fontId="20" fillId="41" borderId="5" xfId="102" applyFont="1" applyFill="1" applyBorder="1" applyAlignment="1">
      <alignment horizontal="left" vertical="center" wrapText="1"/>
    </xf>
    <xf numFmtId="0" fontId="26" fillId="0" borderId="5" xfId="102" applyFont="1" applyFill="1" applyBorder="1" applyAlignment="1">
      <alignment horizontal="left" vertical="center" wrapText="1"/>
    </xf>
    <xf numFmtId="165" fontId="20" fillId="41" borderId="10" xfId="102" applyNumberFormat="1" applyFont="1" applyFill="1" applyBorder="1" applyAlignment="1">
      <alignment horizontal="center" vertical="center" wrapText="1"/>
    </xf>
    <xf numFmtId="2" fontId="20" fillId="41" borderId="33" xfId="102" applyNumberFormat="1" applyFont="1" applyFill="1" applyBorder="1" applyAlignment="1">
      <alignment horizontal="center" vertical="center" wrapText="1"/>
    </xf>
    <xf numFmtId="165" fontId="20" fillId="41" borderId="33" xfId="102" applyNumberFormat="1" applyFont="1" applyFill="1" applyBorder="1" applyAlignment="1">
      <alignment horizontal="center" vertical="center" wrapText="1"/>
    </xf>
    <xf numFmtId="165" fontId="20" fillId="0" borderId="10" xfId="102" applyNumberFormat="1" applyFont="1" applyFill="1" applyBorder="1" applyAlignment="1">
      <alignment horizontal="center" vertical="center" wrapText="1"/>
    </xf>
    <xf numFmtId="165" fontId="26" fillId="41" borderId="84" xfId="102" applyNumberFormat="1" applyFont="1" applyFill="1" applyBorder="1" applyAlignment="1">
      <alignment wrapText="1"/>
    </xf>
    <xf numFmtId="165" fontId="26" fillId="41" borderId="99" xfId="102" applyNumberFormat="1" applyFont="1" applyFill="1" applyBorder="1" applyAlignment="1">
      <alignment wrapText="1"/>
    </xf>
    <xf numFmtId="0" fontId="81" fillId="43" borderId="9" xfId="102" applyFont="1" applyFill="1" applyBorder="1" applyAlignment="1">
      <alignment horizontal="center" vertical="center" wrapText="1"/>
    </xf>
    <xf numFmtId="0" fontId="87" fillId="43" borderId="5" xfId="102" applyFont="1" applyFill="1" applyBorder="1" applyAlignment="1">
      <alignment horizontal="center" vertical="center" wrapText="1"/>
    </xf>
    <xf numFmtId="165" fontId="26" fillId="0" borderId="33" xfId="102" applyNumberFormat="1" applyFont="1" applyFill="1" applyBorder="1" applyAlignment="1">
      <alignment horizontal="center" wrapText="1"/>
    </xf>
    <xf numFmtId="165" fontId="26" fillId="0" borderId="19" xfId="102" applyNumberFormat="1" applyFont="1" applyFill="1" applyBorder="1" applyAlignment="1">
      <alignment horizontal="center" wrapText="1"/>
    </xf>
    <xf numFmtId="165" fontId="26" fillId="0" borderId="10" xfId="102" applyNumberFormat="1" applyFont="1" applyFill="1" applyBorder="1" applyAlignment="1">
      <alignment horizontal="center" wrapText="1"/>
    </xf>
    <xf numFmtId="0" fontId="81" fillId="41" borderId="9" xfId="102" applyFont="1" applyFill="1" applyBorder="1" applyAlignment="1">
      <alignment horizontal="center" vertical="center" wrapText="1"/>
    </xf>
    <xf numFmtId="165" fontId="20" fillId="41" borderId="83" xfId="102" applyNumberFormat="1" applyFont="1" applyFill="1" applyBorder="1" applyAlignment="1">
      <alignment horizontal="center" vertical="center" wrapText="1"/>
    </xf>
    <xf numFmtId="165" fontId="26" fillId="41" borderId="55" xfId="102" applyNumberFormat="1" applyFont="1" applyFill="1" applyBorder="1" applyAlignment="1">
      <alignment horizontal="center" vertical="center" wrapText="1"/>
    </xf>
    <xf numFmtId="165" fontId="26" fillId="41" borderId="21" xfId="102" applyNumberFormat="1" applyFont="1" applyFill="1" applyBorder="1" applyAlignment="1">
      <alignment horizontal="center" vertical="center" wrapText="1"/>
    </xf>
    <xf numFmtId="165" fontId="26" fillId="41" borderId="20" xfId="102" applyNumberFormat="1" applyFont="1" applyFill="1" applyBorder="1" applyAlignment="1">
      <alignment horizontal="center" vertical="center" wrapText="1"/>
    </xf>
    <xf numFmtId="165" fontId="20" fillId="41" borderId="13" xfId="102" applyNumberFormat="1" applyFont="1" applyFill="1" applyBorder="1" applyAlignment="1">
      <alignment horizontal="center" vertical="center" wrapText="1"/>
    </xf>
    <xf numFmtId="165" fontId="26" fillId="41" borderId="13" xfId="102" applyNumberFormat="1" applyFont="1" applyFill="1" applyBorder="1" applyAlignment="1">
      <alignment horizontal="center" vertical="center" wrapText="1"/>
    </xf>
    <xf numFmtId="165" fontId="26" fillId="0" borderId="0" xfId="102" applyNumberFormat="1" applyFont="1" applyAlignment="1">
      <alignment horizontal="center"/>
    </xf>
    <xf numFmtId="165" fontId="82" fillId="0" borderId="0" xfId="102" applyNumberFormat="1" applyFont="1" applyFill="1" applyAlignment="1">
      <alignment horizontal="left" vertical="center" wrapText="1"/>
    </xf>
    <xf numFmtId="165" fontId="20" fillId="41" borderId="0" xfId="102" applyNumberFormat="1" applyFont="1" applyFill="1" applyBorder="1" applyAlignment="1">
      <alignment horizontal="centerContinuous" wrapText="1"/>
    </xf>
    <xf numFmtId="165" fontId="12" fillId="0" borderId="0" xfId="102" applyNumberFormat="1" applyFont="1"/>
    <xf numFmtId="165" fontId="12" fillId="0" borderId="1" xfId="102" applyNumberFormat="1" applyFont="1" applyBorder="1" applyAlignment="1">
      <alignment horizontal="centerContinuous" wrapText="1"/>
    </xf>
    <xf numFmtId="165" fontId="12" fillId="0" borderId="4" xfId="102" applyNumberFormat="1" applyFont="1" applyBorder="1" applyAlignment="1">
      <alignment horizontal="center" wrapText="1"/>
    </xf>
    <xf numFmtId="165" fontId="84" fillId="0" borderId="80" xfId="102" applyNumberFormat="1" applyFont="1" applyFill="1" applyBorder="1" applyAlignment="1">
      <alignment horizontal="center" vertical="top" wrapText="1"/>
    </xf>
    <xf numFmtId="165" fontId="26" fillId="0" borderId="4" xfId="102" applyNumberFormat="1" applyFont="1" applyFill="1" applyBorder="1" applyAlignment="1">
      <alignment horizontal="center" vertical="center" wrapText="1"/>
    </xf>
    <xf numFmtId="165" fontId="26" fillId="0" borderId="4" xfId="102" applyNumberFormat="1" applyFont="1" applyBorder="1" applyAlignment="1">
      <alignment horizontal="center" vertical="center" wrapText="1"/>
    </xf>
    <xf numFmtId="165" fontId="20" fillId="43" borderId="4" xfId="102" applyNumberFormat="1" applyFont="1" applyFill="1" applyBorder="1" applyAlignment="1">
      <alignment horizontal="center" vertical="center" wrapText="1"/>
    </xf>
    <xf numFmtId="165" fontId="26" fillId="8" borderId="4" xfId="102" applyNumberFormat="1" applyFont="1" applyFill="1" applyBorder="1" applyAlignment="1">
      <alignment horizontal="center" vertical="center" wrapText="1"/>
    </xf>
    <xf numFmtId="165" fontId="26" fillId="41" borderId="4" xfId="102" applyNumberFormat="1" applyFont="1" applyFill="1" applyBorder="1" applyAlignment="1">
      <alignment horizontal="center" vertical="center" wrapText="1"/>
    </xf>
    <xf numFmtId="165" fontId="26" fillId="41" borderId="98" xfId="102" applyNumberFormat="1" applyFont="1" applyFill="1" applyBorder="1" applyAlignment="1">
      <alignment wrapText="1"/>
    </xf>
    <xf numFmtId="165" fontId="26" fillId="0" borderId="4" xfId="102" applyNumberFormat="1" applyFont="1" applyFill="1" applyBorder="1" applyAlignment="1">
      <alignment horizontal="center" wrapText="1"/>
    </xf>
    <xf numFmtId="165" fontId="26" fillId="41" borderId="7" xfId="102" applyNumberFormat="1" applyFont="1" applyFill="1" applyBorder="1" applyAlignment="1">
      <alignment horizontal="center" vertical="center" wrapText="1"/>
    </xf>
    <xf numFmtId="0" fontId="96" fillId="0" borderId="41" xfId="135" applyFont="1" applyBorder="1" applyAlignment="1">
      <alignment horizontal="center" vertical="center" wrapText="1"/>
    </xf>
    <xf numFmtId="0" fontId="31" fillId="0" borderId="0" xfId="135" applyFont="1" applyBorder="1" applyAlignment="1">
      <alignment wrapText="1"/>
    </xf>
    <xf numFmtId="0" fontId="100" fillId="47" borderId="9" xfId="135" applyFont="1" applyFill="1" applyBorder="1" applyAlignment="1">
      <alignment horizontal="center" vertical="center" wrapText="1"/>
    </xf>
    <xf numFmtId="0" fontId="98" fillId="47" borderId="75" xfId="135" applyFont="1" applyFill="1" applyBorder="1" applyAlignment="1">
      <alignment horizontal="center" vertical="center" wrapText="1"/>
    </xf>
    <xf numFmtId="0" fontId="96" fillId="4" borderId="41" xfId="135" applyFont="1" applyFill="1" applyBorder="1" applyAlignment="1">
      <alignment horizontal="center" vertical="center" wrapText="1"/>
    </xf>
    <xf numFmtId="0" fontId="105" fillId="36" borderId="34" xfId="135" applyFont="1" applyFill="1" applyBorder="1" applyAlignment="1">
      <alignment horizontal="center" vertical="center" wrapText="1"/>
    </xf>
    <xf numFmtId="0" fontId="105" fillId="36" borderId="66" xfId="135" applyFont="1" applyFill="1" applyBorder="1" applyAlignment="1">
      <alignment vertical="center" wrapText="1"/>
    </xf>
    <xf numFmtId="0" fontId="105" fillId="36" borderId="31" xfId="135" applyFont="1" applyFill="1" applyBorder="1" applyAlignment="1">
      <alignment horizontal="right" vertical="center" wrapText="1"/>
    </xf>
    <xf numFmtId="167" fontId="106" fillId="36" borderId="31" xfId="135" applyNumberFormat="1" applyFont="1" applyFill="1" applyBorder="1" applyAlignment="1">
      <alignment horizontal="center" vertical="center" wrapText="1"/>
    </xf>
    <xf numFmtId="4" fontId="106" fillId="36" borderId="31" xfId="135" applyNumberFormat="1" applyFont="1" applyFill="1" applyBorder="1" applyAlignment="1">
      <alignment horizontal="center" vertical="center" wrapText="1"/>
    </xf>
    <xf numFmtId="165" fontId="106" fillId="36" borderId="31" xfId="135" applyNumberFormat="1" applyFont="1" applyFill="1" applyBorder="1" applyAlignment="1">
      <alignment horizontal="center" vertical="center" wrapText="1"/>
    </xf>
    <xf numFmtId="167" fontId="105" fillId="36" borderId="35" xfId="135" applyNumberFormat="1" applyFont="1" applyFill="1" applyBorder="1" applyAlignment="1">
      <alignment horizontal="center" vertical="center" wrapText="1"/>
    </xf>
    <xf numFmtId="0" fontId="31" fillId="4" borderId="0" xfId="135" applyFont="1" applyFill="1" applyBorder="1" applyAlignment="1">
      <alignment wrapText="1"/>
    </xf>
    <xf numFmtId="0" fontId="105" fillId="36" borderId="13" xfId="135" applyFont="1" applyFill="1" applyBorder="1" applyAlignment="1">
      <alignment vertical="top" wrapText="1"/>
    </xf>
    <xf numFmtId="0" fontId="31" fillId="37" borderId="88" xfId="135" applyFont="1" applyFill="1" applyBorder="1" applyAlignment="1">
      <alignment vertical="center" wrapText="1"/>
    </xf>
    <xf numFmtId="165" fontId="106" fillId="37" borderId="13" xfId="135" applyNumberFormat="1" applyFont="1" applyFill="1" applyBorder="1" applyAlignment="1">
      <alignment horizontal="right" vertical="center" wrapText="1"/>
    </xf>
    <xf numFmtId="165" fontId="31" fillId="37" borderId="13" xfId="135" applyNumberFormat="1" applyFont="1" applyFill="1" applyBorder="1" applyAlignment="1">
      <alignment horizontal="center" vertical="center" wrapText="1"/>
    </xf>
    <xf numFmtId="4" fontId="31" fillId="37" borderId="13" xfId="135" applyNumberFormat="1" applyFont="1" applyFill="1" applyBorder="1" applyAlignment="1">
      <alignment horizontal="center" vertical="center" wrapText="1"/>
    </xf>
    <xf numFmtId="165" fontId="106" fillId="37" borderId="13" xfId="135" applyNumberFormat="1" applyFont="1" applyFill="1" applyBorder="1" applyAlignment="1">
      <alignment horizontal="center" vertical="center" wrapText="1"/>
    </xf>
    <xf numFmtId="165" fontId="31" fillId="37" borderId="13" xfId="135" applyNumberFormat="1" applyFont="1" applyFill="1" applyBorder="1" applyAlignment="1">
      <alignment horizontal="center" vertical="center"/>
    </xf>
    <xf numFmtId="167" fontId="105" fillId="37" borderId="13" xfId="135" applyNumberFormat="1" applyFont="1" applyFill="1" applyBorder="1" applyAlignment="1">
      <alignment horizontal="center" vertical="center"/>
    </xf>
    <xf numFmtId="0" fontId="105" fillId="36" borderId="9" xfId="135" applyFont="1" applyFill="1" applyBorder="1" applyAlignment="1">
      <alignment horizontal="center" vertical="top" wrapText="1"/>
    </xf>
    <xf numFmtId="0" fontId="31" fillId="37" borderId="81" xfId="135" applyFont="1" applyFill="1" applyBorder="1" applyAlignment="1">
      <alignment vertical="center" wrapText="1"/>
    </xf>
    <xf numFmtId="165" fontId="106" fillId="37" borderId="9" xfId="135" applyNumberFormat="1" applyFont="1" applyFill="1" applyBorder="1" applyAlignment="1">
      <alignment horizontal="right" vertical="center" wrapText="1"/>
    </xf>
    <xf numFmtId="165" fontId="31" fillId="37" borderId="9" xfId="135" applyNumberFormat="1" applyFont="1" applyFill="1" applyBorder="1" applyAlignment="1">
      <alignment horizontal="center" vertical="center"/>
    </xf>
    <xf numFmtId="167" fontId="105" fillId="37" borderId="9" xfId="135" applyNumberFormat="1" applyFont="1" applyFill="1" applyBorder="1" applyAlignment="1">
      <alignment horizontal="center" vertical="center"/>
    </xf>
    <xf numFmtId="0" fontId="105" fillId="36" borderId="9" xfId="135" applyFont="1" applyFill="1" applyBorder="1" applyAlignment="1">
      <alignment vertical="top" wrapText="1"/>
    </xf>
    <xf numFmtId="0" fontId="105" fillId="36" borderId="75" xfId="135" applyFont="1" applyFill="1" applyBorder="1" applyAlignment="1">
      <alignment vertical="top" wrapText="1"/>
    </xf>
    <xf numFmtId="0" fontId="31" fillId="37" borderId="89" xfId="135" applyFont="1" applyFill="1" applyBorder="1" applyAlignment="1">
      <alignment vertical="center" wrapText="1"/>
    </xf>
    <xf numFmtId="165" fontId="106" fillId="37" borderId="75" xfId="135" applyNumberFormat="1" applyFont="1" applyFill="1" applyBorder="1" applyAlignment="1">
      <alignment horizontal="right" vertical="center" wrapText="1"/>
    </xf>
    <xf numFmtId="165" fontId="31" fillId="37" borderId="12" xfId="135" applyNumberFormat="1" applyFont="1" applyFill="1" applyBorder="1" applyAlignment="1">
      <alignment horizontal="center" vertical="center" wrapText="1"/>
    </xf>
    <xf numFmtId="4" fontId="31" fillId="37" borderId="12" xfId="135" applyNumberFormat="1" applyFont="1" applyFill="1" applyBorder="1" applyAlignment="1">
      <alignment horizontal="center" vertical="center" wrapText="1"/>
    </xf>
    <xf numFmtId="165" fontId="106" fillId="37" borderId="12" xfId="135" applyNumberFormat="1" applyFont="1" applyFill="1" applyBorder="1" applyAlignment="1">
      <alignment horizontal="center" vertical="center" wrapText="1"/>
    </xf>
    <xf numFmtId="165" fontId="31" fillId="37" borderId="75" xfId="135" applyNumberFormat="1" applyFont="1" applyFill="1" applyBorder="1" applyAlignment="1">
      <alignment horizontal="center" vertical="center"/>
    </xf>
    <xf numFmtId="167" fontId="105" fillId="37" borderId="75" xfId="135" applyNumberFormat="1" applyFont="1" applyFill="1" applyBorder="1" applyAlignment="1">
      <alignment horizontal="center" vertical="center"/>
    </xf>
    <xf numFmtId="0" fontId="105" fillId="48" borderId="34" xfId="135" applyFont="1" applyFill="1" applyBorder="1" applyAlignment="1">
      <alignment horizontal="center" vertical="center" wrapText="1"/>
    </xf>
    <xf numFmtId="0" fontId="105" fillId="48" borderId="66" xfId="135" applyFont="1" applyFill="1" applyBorder="1" applyAlignment="1">
      <alignment vertical="center" wrapText="1"/>
    </xf>
    <xf numFmtId="165" fontId="105" fillId="48" borderId="31" xfId="135" applyNumberFormat="1" applyFont="1" applyFill="1" applyBorder="1" applyAlignment="1">
      <alignment horizontal="right" vertical="center" wrapText="1"/>
    </xf>
    <xf numFmtId="0" fontId="31" fillId="48" borderId="31" xfId="135" applyFont="1" applyFill="1" applyBorder="1" applyAlignment="1">
      <alignment horizontal="right" vertical="center" wrapText="1"/>
    </xf>
    <xf numFmtId="167" fontId="106" fillId="48" borderId="31" xfId="135" applyNumberFormat="1" applyFont="1" applyFill="1" applyBorder="1" applyAlignment="1">
      <alignment horizontal="center" vertical="center" wrapText="1"/>
    </xf>
    <xf numFmtId="167" fontId="106" fillId="48" borderId="35" xfId="135" applyNumberFormat="1" applyFont="1" applyFill="1" applyBorder="1" applyAlignment="1">
      <alignment horizontal="center" vertical="center" wrapText="1"/>
    </xf>
    <xf numFmtId="167" fontId="105" fillId="48" borderId="35" xfId="135" applyNumberFormat="1" applyFont="1" applyFill="1" applyBorder="1" applyAlignment="1">
      <alignment horizontal="center" vertical="center" wrapText="1"/>
    </xf>
    <xf numFmtId="0" fontId="105" fillId="7" borderId="34" xfId="135" applyFont="1" applyFill="1" applyBorder="1" applyAlignment="1">
      <alignment horizontal="center" vertical="center" wrapText="1"/>
    </xf>
    <xf numFmtId="0" fontId="105" fillId="7" borderId="66" xfId="135" applyFont="1" applyFill="1" applyBorder="1" applyAlignment="1">
      <alignment vertical="center" wrapText="1"/>
    </xf>
    <xf numFmtId="165" fontId="105" fillId="7" borderId="31" xfId="135" applyNumberFormat="1" applyFont="1" applyFill="1" applyBorder="1" applyAlignment="1">
      <alignment horizontal="right" vertical="center" wrapText="1"/>
    </xf>
    <xf numFmtId="167" fontId="106" fillId="7" borderId="31" xfId="135" applyNumberFormat="1" applyFont="1" applyFill="1" applyBorder="1" applyAlignment="1">
      <alignment horizontal="right" vertical="center" wrapText="1"/>
    </xf>
    <xf numFmtId="167" fontId="106" fillId="7" borderId="31" xfId="135" applyNumberFormat="1" applyFont="1" applyFill="1" applyBorder="1" applyAlignment="1">
      <alignment horizontal="center" vertical="center" wrapText="1"/>
    </xf>
    <xf numFmtId="165" fontId="31" fillId="7" borderId="31" xfId="135" applyNumberFormat="1" applyFont="1" applyFill="1" applyBorder="1" applyAlignment="1">
      <alignment horizontal="center" vertical="center" wrapText="1"/>
    </xf>
    <xf numFmtId="167" fontId="31" fillId="7" borderId="31" xfId="135" applyNumberFormat="1" applyFont="1" applyFill="1" applyBorder="1" applyAlignment="1">
      <alignment horizontal="center" vertical="center" wrapText="1"/>
    </xf>
    <xf numFmtId="167" fontId="105" fillId="7" borderId="35" xfId="135" applyNumberFormat="1" applyFont="1" applyFill="1" applyBorder="1" applyAlignment="1">
      <alignment horizontal="center" vertical="center" wrapText="1"/>
    </xf>
    <xf numFmtId="0" fontId="105" fillId="9" borderId="12" xfId="135" applyFont="1" applyFill="1" applyBorder="1" applyAlignment="1">
      <alignment horizontal="center" vertical="center" wrapText="1"/>
    </xf>
    <xf numFmtId="0" fontId="31" fillId="9" borderId="95" xfId="135" applyFont="1" applyFill="1" applyBorder="1" applyAlignment="1">
      <alignment vertical="center" wrapText="1"/>
    </xf>
    <xf numFmtId="165" fontId="106" fillId="9" borderId="12" xfId="135" applyNumberFormat="1" applyFont="1" applyFill="1" applyBorder="1" applyAlignment="1">
      <alignment horizontal="right" vertical="center" wrapText="1"/>
    </xf>
    <xf numFmtId="165" fontId="31" fillId="9" borderId="12" xfId="135" applyNumberFormat="1" applyFont="1" applyFill="1" applyBorder="1" applyAlignment="1">
      <alignment horizontal="center" vertical="center" wrapText="1"/>
    </xf>
    <xf numFmtId="165" fontId="106" fillId="9" borderId="12" xfId="135" applyNumberFormat="1" applyFont="1" applyFill="1" applyBorder="1" applyAlignment="1">
      <alignment horizontal="center" vertical="center" wrapText="1"/>
    </xf>
    <xf numFmtId="165" fontId="31" fillId="4" borderId="12" xfId="135" applyNumberFormat="1" applyFont="1" applyFill="1" applyBorder="1" applyAlignment="1">
      <alignment horizontal="center" vertical="center" wrapText="1"/>
    </xf>
    <xf numFmtId="167" fontId="105" fillId="0" borderId="12" xfId="135" applyNumberFormat="1" applyFont="1" applyFill="1" applyBorder="1" applyAlignment="1">
      <alignment horizontal="center" vertical="center"/>
    </xf>
    <xf numFmtId="165" fontId="106" fillId="7" borderId="31" xfId="135" applyNumberFormat="1" applyFont="1" applyFill="1" applyBorder="1" applyAlignment="1">
      <alignment horizontal="right" vertical="center" wrapText="1"/>
    </xf>
    <xf numFmtId="0" fontId="41" fillId="0" borderId="41" xfId="135" applyFont="1" applyBorder="1" applyAlignment="1">
      <alignment horizontal="center" vertical="center" wrapText="1"/>
    </xf>
    <xf numFmtId="0" fontId="3" fillId="9" borderId="13" xfId="135" applyFont="1" applyFill="1" applyBorder="1" applyAlignment="1">
      <alignment horizontal="center" vertical="center" wrapText="1"/>
    </xf>
    <xf numFmtId="0" fontId="35" fillId="9" borderId="30" xfId="135" applyFont="1" applyFill="1" applyBorder="1" applyAlignment="1">
      <alignment vertical="center" wrapText="1"/>
    </xf>
    <xf numFmtId="165" fontId="7" fillId="9" borderId="13" xfId="135" applyNumberFormat="1" applyFont="1" applyFill="1" applyBorder="1" applyAlignment="1">
      <alignment horizontal="right" vertical="center" wrapText="1"/>
    </xf>
    <xf numFmtId="165" fontId="31" fillId="9" borderId="13" xfId="135" applyNumberFormat="1" applyFont="1" applyFill="1" applyBorder="1" applyAlignment="1">
      <alignment horizontal="center" vertical="center" wrapText="1"/>
    </xf>
    <xf numFmtId="165" fontId="106" fillId="9" borderId="13" xfId="135" applyNumberFormat="1" applyFont="1" applyFill="1" applyBorder="1" applyAlignment="1">
      <alignment horizontal="center" vertical="center" wrapText="1"/>
    </xf>
    <xf numFmtId="165" fontId="35" fillId="0" borderId="13" xfId="135" applyNumberFormat="1" applyFont="1" applyFill="1" applyBorder="1" applyAlignment="1">
      <alignment horizontal="center" vertical="center" wrapText="1"/>
    </xf>
    <xf numFmtId="165" fontId="35" fillId="4" borderId="13" xfId="135" applyNumberFormat="1" applyFont="1" applyFill="1" applyBorder="1" applyAlignment="1">
      <alignment horizontal="center" vertical="center" wrapText="1"/>
    </xf>
    <xf numFmtId="167" fontId="105" fillId="0" borderId="13" xfId="135" applyNumberFormat="1" applyFont="1" applyFill="1" applyBorder="1" applyAlignment="1">
      <alignment horizontal="center" vertical="center"/>
    </xf>
    <xf numFmtId="0" fontId="35" fillId="0" borderId="0" xfId="135" applyFont="1" applyBorder="1" applyAlignment="1">
      <alignment wrapText="1"/>
    </xf>
    <xf numFmtId="0" fontId="3" fillId="9" borderId="75" xfId="135" applyFont="1" applyFill="1" applyBorder="1" applyAlignment="1">
      <alignment horizontal="center" vertical="center" wrapText="1"/>
    </xf>
    <xf numFmtId="0" fontId="35" fillId="9" borderId="86" xfId="135" applyFont="1" applyFill="1" applyBorder="1" applyAlignment="1">
      <alignment vertical="center" wrapText="1"/>
    </xf>
    <xf numFmtId="165" fontId="7" fillId="9" borderId="75" xfId="135" applyNumberFormat="1" applyFont="1" applyFill="1" applyBorder="1" applyAlignment="1">
      <alignment horizontal="right" vertical="center" wrapText="1"/>
    </xf>
    <xf numFmtId="165" fontId="35" fillId="4" borderId="75" xfId="135" applyNumberFormat="1" applyFont="1" applyFill="1" applyBorder="1" applyAlignment="1">
      <alignment horizontal="center" vertical="center" wrapText="1"/>
    </xf>
    <xf numFmtId="167" fontId="105" fillId="0" borderId="75" xfId="135" applyNumberFormat="1" applyFont="1" applyFill="1" applyBorder="1" applyAlignment="1">
      <alignment horizontal="center" vertical="center"/>
    </xf>
    <xf numFmtId="0" fontId="108" fillId="7" borderId="34" xfId="135" applyFont="1" applyFill="1" applyBorder="1" applyAlignment="1">
      <alignment horizontal="center" vertical="center" wrapText="1"/>
    </xf>
    <xf numFmtId="0" fontId="108" fillId="7" borderId="66" xfId="135" applyFont="1" applyFill="1" applyBorder="1" applyAlignment="1">
      <alignment horizontal="left" vertical="center" wrapText="1"/>
    </xf>
    <xf numFmtId="165" fontId="109" fillId="7" borderId="31" xfId="135" applyNumberFormat="1" applyFont="1" applyFill="1" applyBorder="1" applyAlignment="1">
      <alignment horizontal="right" vertical="center" wrapText="1"/>
    </xf>
    <xf numFmtId="167" fontId="109" fillId="7" borderId="31" xfId="135" applyNumberFormat="1" applyFont="1" applyFill="1" applyBorder="1" applyAlignment="1">
      <alignment horizontal="right" vertical="center" wrapText="1"/>
    </xf>
    <xf numFmtId="167" fontId="109" fillId="7" borderId="31" xfId="135" applyNumberFormat="1" applyFont="1" applyFill="1" applyBorder="1" applyAlignment="1">
      <alignment horizontal="center" vertical="center" wrapText="1"/>
    </xf>
    <xf numFmtId="165" fontId="110" fillId="7" borderId="31" xfId="135" applyNumberFormat="1" applyFont="1" applyFill="1" applyBorder="1" applyAlignment="1">
      <alignment horizontal="center" vertical="center" wrapText="1"/>
    </xf>
    <xf numFmtId="167" fontId="110" fillId="7" borderId="31" xfId="135" applyNumberFormat="1" applyFont="1" applyFill="1" applyBorder="1" applyAlignment="1">
      <alignment horizontal="center" vertical="center" wrapText="1"/>
    </xf>
    <xf numFmtId="167" fontId="108" fillId="7" borderId="35" xfId="135" applyNumberFormat="1" applyFont="1" applyFill="1" applyBorder="1" applyAlignment="1">
      <alignment horizontal="center" vertical="center" wrapText="1"/>
    </xf>
    <xf numFmtId="0" fontId="77" fillId="9" borderId="86" xfId="135" applyFont="1" applyFill="1" applyBorder="1" applyAlignment="1">
      <alignment vertical="center" wrapText="1"/>
    </xf>
    <xf numFmtId="165" fontId="78" fillId="9" borderId="12" xfId="135" applyNumberFormat="1" applyFont="1" applyFill="1" applyBorder="1" applyAlignment="1">
      <alignment horizontal="right" vertical="center" wrapText="1"/>
    </xf>
    <xf numFmtId="165" fontId="78" fillId="9" borderId="75" xfId="135" applyNumberFormat="1" applyFont="1" applyFill="1" applyBorder="1" applyAlignment="1">
      <alignment horizontal="right" vertical="center" wrapText="1"/>
    </xf>
    <xf numFmtId="165" fontId="77" fillId="9" borderId="75" xfId="135" applyNumberFormat="1" applyFont="1" applyFill="1" applyBorder="1" applyAlignment="1">
      <alignment horizontal="center" vertical="center" wrapText="1"/>
    </xf>
    <xf numFmtId="165" fontId="78" fillId="9" borderId="75" xfId="135" applyNumberFormat="1" applyFont="1" applyFill="1" applyBorder="1" applyAlignment="1">
      <alignment horizontal="center" vertical="center" wrapText="1"/>
    </xf>
    <xf numFmtId="165" fontId="77" fillId="4" borderId="75" xfId="135" applyNumberFormat="1" applyFont="1" applyFill="1" applyBorder="1" applyAlignment="1">
      <alignment horizontal="center" vertical="center" wrapText="1"/>
    </xf>
    <xf numFmtId="167" fontId="111" fillId="0" borderId="75" xfId="135" applyNumberFormat="1" applyFont="1" applyFill="1" applyBorder="1" applyAlignment="1">
      <alignment horizontal="center" vertical="center"/>
    </xf>
    <xf numFmtId="0" fontId="31" fillId="4" borderId="41" xfId="135" applyFont="1" applyFill="1" applyBorder="1" applyAlignment="1">
      <alignment horizontal="center" vertical="center" wrapText="1"/>
    </xf>
    <xf numFmtId="0" fontId="108" fillId="7" borderId="66" xfId="135" applyFont="1" applyFill="1" applyBorder="1" applyAlignment="1">
      <alignment vertical="center" wrapText="1"/>
    </xf>
    <xf numFmtId="0" fontId="31" fillId="0" borderId="41" xfId="135" applyFont="1" applyBorder="1" applyAlignment="1">
      <alignment horizontal="center" vertical="center" wrapText="1"/>
    </xf>
    <xf numFmtId="0" fontId="105" fillId="9" borderId="13" xfId="135" applyFont="1" applyFill="1" applyBorder="1" applyAlignment="1">
      <alignment horizontal="center" vertical="center" wrapText="1"/>
    </xf>
    <xf numFmtId="0" fontId="31" fillId="9" borderId="30" xfId="135" applyFont="1" applyFill="1" applyBorder="1" applyAlignment="1">
      <alignment vertical="center" wrapText="1"/>
    </xf>
    <xf numFmtId="165" fontId="106" fillId="9" borderId="13" xfId="135" applyNumberFormat="1" applyFont="1" applyFill="1" applyBorder="1" applyAlignment="1">
      <alignment horizontal="right" vertical="center" wrapText="1"/>
    </xf>
    <xf numFmtId="165" fontId="31" fillId="4" borderId="13" xfId="135" applyNumberFormat="1" applyFont="1" applyFill="1" applyBorder="1" applyAlignment="1">
      <alignment horizontal="center" vertical="center" wrapText="1"/>
    </xf>
    <xf numFmtId="0" fontId="105" fillId="9" borderId="9" xfId="135" applyFont="1" applyFill="1" applyBorder="1" applyAlignment="1">
      <alignment horizontal="center" vertical="center" wrapText="1"/>
    </xf>
    <xf numFmtId="0" fontId="31" fillId="9" borderId="10" xfId="135" applyFont="1" applyFill="1" applyBorder="1" applyAlignment="1">
      <alignment vertical="center" wrapText="1"/>
    </xf>
    <xf numFmtId="165" fontId="106" fillId="9" borderId="75" xfId="135" applyNumberFormat="1" applyFont="1" applyFill="1" applyBorder="1" applyAlignment="1">
      <alignment horizontal="right" vertical="center" wrapText="1"/>
    </xf>
    <xf numFmtId="165" fontId="31" fillId="9" borderId="9" xfId="135" applyNumberFormat="1" applyFont="1" applyFill="1" applyBorder="1" applyAlignment="1">
      <alignment horizontal="center" vertical="center" wrapText="1"/>
    </xf>
    <xf numFmtId="165" fontId="106" fillId="9" borderId="9" xfId="135" applyNumberFormat="1" applyFont="1" applyFill="1" applyBorder="1" applyAlignment="1">
      <alignment horizontal="center" vertical="center" wrapText="1"/>
    </xf>
    <xf numFmtId="165" fontId="31" fillId="4" borderId="9" xfId="135" applyNumberFormat="1" applyFont="1" applyFill="1" applyBorder="1" applyAlignment="1">
      <alignment horizontal="center" vertical="center" wrapText="1"/>
    </xf>
    <xf numFmtId="167" fontId="105" fillId="0" borderId="9" xfId="135" applyNumberFormat="1" applyFont="1" applyFill="1" applyBorder="1" applyAlignment="1">
      <alignment horizontal="center" vertical="center"/>
    </xf>
    <xf numFmtId="0" fontId="105" fillId="9" borderId="75" xfId="135" applyFont="1" applyFill="1" applyBorder="1" applyAlignment="1">
      <alignment horizontal="center" vertical="center" wrapText="1"/>
    </xf>
    <xf numFmtId="165" fontId="77" fillId="9" borderId="12" xfId="135" applyNumberFormat="1" applyFont="1" applyFill="1" applyBorder="1" applyAlignment="1">
      <alignment horizontal="center" vertical="center" wrapText="1"/>
    </xf>
    <xf numFmtId="165" fontId="78" fillId="9" borderId="12" xfId="135" applyNumberFormat="1" applyFont="1" applyFill="1" applyBorder="1" applyAlignment="1">
      <alignment horizontal="center" vertical="center" wrapText="1"/>
    </xf>
    <xf numFmtId="0" fontId="111" fillId="7" borderId="34" xfId="135" applyFont="1" applyFill="1" applyBorder="1" applyAlignment="1">
      <alignment horizontal="center" vertical="center" wrapText="1"/>
    </xf>
    <xf numFmtId="0" fontId="111" fillId="7" borderId="66" xfId="135" applyFont="1" applyFill="1" applyBorder="1" applyAlignment="1">
      <alignment vertical="center" wrapText="1"/>
    </xf>
    <xf numFmtId="165" fontId="78" fillId="7" borderId="31" xfId="135" applyNumberFormat="1" applyFont="1" applyFill="1" applyBorder="1" applyAlignment="1">
      <alignment horizontal="right" vertical="center" wrapText="1"/>
    </xf>
    <xf numFmtId="165" fontId="77" fillId="7" borderId="31" xfId="135" applyNumberFormat="1" applyFont="1" applyFill="1" applyBorder="1" applyAlignment="1">
      <alignment horizontal="center" vertical="center" wrapText="1"/>
    </xf>
    <xf numFmtId="165" fontId="78" fillId="7" borderId="31" xfId="135" applyNumberFormat="1" applyFont="1" applyFill="1" applyBorder="1" applyAlignment="1">
      <alignment horizontal="center" vertical="center" wrapText="1"/>
    </xf>
    <xf numFmtId="167" fontId="111" fillId="7" borderId="35" xfId="135" applyNumberFormat="1" applyFont="1" applyFill="1" applyBorder="1" applyAlignment="1">
      <alignment horizontal="center" vertical="center" wrapText="1"/>
    </xf>
    <xf numFmtId="0" fontId="77" fillId="9" borderId="95" xfId="135" applyFont="1" applyFill="1" applyBorder="1" applyAlignment="1">
      <alignment vertical="center" wrapText="1"/>
    </xf>
    <xf numFmtId="165" fontId="77" fillId="4" borderId="12" xfId="135" applyNumberFormat="1" applyFont="1" applyFill="1" applyBorder="1" applyAlignment="1">
      <alignment horizontal="center" vertical="center" wrapText="1"/>
    </xf>
    <xf numFmtId="167" fontId="111" fillId="0" borderId="12" xfId="135" applyNumberFormat="1" applyFont="1" applyFill="1" applyBorder="1" applyAlignment="1">
      <alignment horizontal="center" vertical="center"/>
    </xf>
    <xf numFmtId="167" fontId="78" fillId="7" borderId="31" xfId="135" applyNumberFormat="1" applyFont="1" applyFill="1" applyBorder="1" applyAlignment="1">
      <alignment horizontal="center" vertical="center" wrapText="1"/>
    </xf>
    <xf numFmtId="167" fontId="78" fillId="7" borderId="31" xfId="135" applyNumberFormat="1" applyFont="1" applyFill="1" applyBorder="1" applyAlignment="1">
      <alignment horizontal="right" vertical="center" wrapText="1"/>
    </xf>
    <xf numFmtId="0" fontId="111" fillId="7" borderId="31" xfId="135" applyFont="1" applyFill="1" applyBorder="1" applyAlignment="1">
      <alignment vertical="center" wrapText="1"/>
    </xf>
    <xf numFmtId="0" fontId="77" fillId="9" borderId="13" xfId="135" applyFont="1" applyFill="1" applyBorder="1" applyAlignment="1">
      <alignment vertical="center" wrapText="1"/>
    </xf>
    <xf numFmtId="165" fontId="78" fillId="9" borderId="13" xfId="135" applyNumberFormat="1" applyFont="1" applyFill="1" applyBorder="1" applyAlignment="1">
      <alignment horizontal="right" vertical="center" wrapText="1"/>
    </xf>
    <xf numFmtId="165" fontId="77" fillId="9" borderId="13" xfId="135" applyNumberFormat="1" applyFont="1" applyFill="1" applyBorder="1" applyAlignment="1">
      <alignment horizontal="center" vertical="center" wrapText="1"/>
    </xf>
    <xf numFmtId="165" fontId="77" fillId="4" borderId="13" xfId="135" applyNumberFormat="1" applyFont="1" applyFill="1" applyBorder="1" applyAlignment="1">
      <alignment horizontal="center" vertical="center" wrapText="1"/>
    </xf>
    <xf numFmtId="167" fontId="111" fillId="0" borderId="13" xfId="135" applyNumberFormat="1" applyFont="1" applyFill="1" applyBorder="1" applyAlignment="1">
      <alignment horizontal="center" vertical="center"/>
    </xf>
    <xf numFmtId="0" fontId="105" fillId="49" borderId="75" xfId="135" applyFont="1" applyFill="1" applyBorder="1" applyAlignment="1">
      <alignment horizontal="center" vertical="center" wrapText="1"/>
    </xf>
    <xf numFmtId="0" fontId="105" fillId="49" borderId="75" xfId="135" applyFont="1" applyFill="1" applyBorder="1" applyAlignment="1">
      <alignment vertical="center"/>
    </xf>
    <xf numFmtId="165" fontId="106" fillId="49" borderId="75" xfId="135" applyNumberFormat="1" applyFont="1" applyFill="1" applyBorder="1" applyAlignment="1">
      <alignment horizontal="right" vertical="center" wrapText="1"/>
    </xf>
    <xf numFmtId="0" fontId="31" fillId="49" borderId="75" xfId="135" applyFont="1" applyFill="1" applyBorder="1" applyAlignment="1">
      <alignment horizontal="center" vertical="center" wrapText="1"/>
    </xf>
    <xf numFmtId="165" fontId="106" fillId="49" borderId="75" xfId="135" applyNumberFormat="1" applyFont="1" applyFill="1" applyBorder="1" applyAlignment="1">
      <alignment horizontal="center" vertical="center" wrapText="1"/>
    </xf>
    <xf numFmtId="167" fontId="106" fillId="49" borderId="75" xfId="135" applyNumberFormat="1" applyFont="1" applyFill="1" applyBorder="1" applyAlignment="1">
      <alignment horizontal="center" vertical="center" wrapText="1"/>
    </xf>
    <xf numFmtId="167" fontId="105" fillId="49" borderId="75" xfId="135" applyNumberFormat="1" applyFont="1" applyFill="1" applyBorder="1" applyAlignment="1">
      <alignment horizontal="center" vertical="center" wrapText="1"/>
    </xf>
    <xf numFmtId="0" fontId="108" fillId="50" borderId="34" xfId="135" applyFont="1" applyFill="1" applyBorder="1" applyAlignment="1">
      <alignment horizontal="center" vertical="center" wrapText="1"/>
    </xf>
    <xf numFmtId="0" fontId="108" fillId="50" borderId="66" xfId="135" applyFont="1" applyFill="1" applyBorder="1" applyAlignment="1">
      <alignment horizontal="left" vertical="center" wrapText="1"/>
    </xf>
    <xf numFmtId="165" fontId="109" fillId="50" borderId="31" xfId="135" applyNumberFormat="1" applyFont="1" applyFill="1" applyBorder="1" applyAlignment="1">
      <alignment horizontal="right" vertical="center" wrapText="1"/>
    </xf>
    <xf numFmtId="165" fontId="109" fillId="50" borderId="31" xfId="135" applyNumberFormat="1" applyFont="1" applyFill="1" applyBorder="1" applyAlignment="1">
      <alignment horizontal="center" vertical="center" wrapText="1"/>
    </xf>
    <xf numFmtId="165" fontId="110" fillId="50" borderId="31" xfId="135" applyNumberFormat="1" applyFont="1" applyFill="1" applyBorder="1" applyAlignment="1">
      <alignment horizontal="center" vertical="center" wrapText="1"/>
    </xf>
    <xf numFmtId="167" fontId="110" fillId="50" borderId="31" xfId="135" applyNumberFormat="1" applyFont="1" applyFill="1" applyBorder="1" applyAlignment="1">
      <alignment horizontal="center" vertical="center" wrapText="1"/>
    </xf>
    <xf numFmtId="167" fontId="108" fillId="50" borderId="35" xfId="135" applyNumberFormat="1" applyFont="1" applyFill="1" applyBorder="1" applyAlignment="1">
      <alignment horizontal="center" vertical="center" wrapText="1"/>
    </xf>
    <xf numFmtId="0" fontId="105" fillId="40" borderId="13" xfId="135" applyFont="1" applyFill="1" applyBorder="1" applyAlignment="1">
      <alignment horizontal="center" vertical="center" wrapText="1"/>
    </xf>
    <xf numFmtId="0" fontId="31" fillId="40" borderId="13" xfId="135" applyFont="1" applyFill="1" applyBorder="1" applyAlignment="1">
      <alignment vertical="center" wrapText="1"/>
    </xf>
    <xf numFmtId="165" fontId="106" fillId="40" borderId="13" xfId="135" applyNumberFormat="1" applyFont="1" applyFill="1" applyBorder="1" applyAlignment="1">
      <alignment horizontal="right" vertical="center" wrapText="1"/>
    </xf>
    <xf numFmtId="165" fontId="31" fillId="40" borderId="13" xfId="135" applyNumberFormat="1" applyFont="1" applyFill="1" applyBorder="1" applyAlignment="1">
      <alignment horizontal="center" vertical="center" wrapText="1"/>
    </xf>
    <xf numFmtId="165" fontId="106" fillId="40" borderId="13" xfId="135" applyNumberFormat="1" applyFont="1" applyFill="1" applyBorder="1" applyAlignment="1">
      <alignment horizontal="center" vertical="center" wrapText="1"/>
    </xf>
    <xf numFmtId="165" fontId="31" fillId="0" borderId="13" xfId="135" applyNumberFormat="1" applyFont="1" applyBorder="1" applyAlignment="1">
      <alignment horizontal="center" vertical="center" wrapText="1"/>
    </xf>
    <xf numFmtId="0" fontId="111" fillId="40" borderId="9" xfId="135" applyFont="1" applyFill="1" applyBorder="1" applyAlignment="1">
      <alignment horizontal="center" vertical="center" wrapText="1"/>
    </xf>
    <xf numFmtId="0" fontId="77" fillId="40" borderId="9" xfId="135" applyFont="1" applyFill="1" applyBorder="1" applyAlignment="1">
      <alignment vertical="center" wrapText="1"/>
    </xf>
    <xf numFmtId="165" fontId="78" fillId="40" borderId="9" xfId="135" applyNumberFormat="1" applyFont="1" applyFill="1" applyBorder="1" applyAlignment="1">
      <alignment horizontal="right" vertical="center" wrapText="1"/>
    </xf>
    <xf numFmtId="165" fontId="77" fillId="40" borderId="9" xfId="135" applyNumberFormat="1" applyFont="1" applyFill="1" applyBorder="1" applyAlignment="1">
      <alignment horizontal="center" vertical="center" wrapText="1"/>
    </xf>
    <xf numFmtId="165" fontId="77" fillId="0" borderId="9" xfId="135" applyNumberFormat="1" applyFont="1" applyBorder="1" applyAlignment="1">
      <alignment horizontal="center" vertical="center" wrapText="1"/>
    </xf>
    <xf numFmtId="167" fontId="111" fillId="0" borderId="9" xfId="135" applyNumberFormat="1" applyFont="1" applyFill="1" applyBorder="1" applyAlignment="1">
      <alignment horizontal="center" vertical="center"/>
    </xf>
    <xf numFmtId="0" fontId="111" fillId="40" borderId="75" xfId="135" applyFont="1" applyFill="1" applyBorder="1" applyAlignment="1">
      <alignment horizontal="center" vertical="center" wrapText="1"/>
    </xf>
    <xf numFmtId="0" fontId="77" fillId="40" borderId="75" xfId="135" applyFont="1" applyFill="1" applyBorder="1" applyAlignment="1">
      <alignment vertical="center" wrapText="1"/>
    </xf>
    <xf numFmtId="165" fontId="78" fillId="40" borderId="75" xfId="135" applyNumberFormat="1" applyFont="1" applyFill="1" applyBorder="1" applyAlignment="1">
      <alignment horizontal="right" vertical="center" wrapText="1"/>
    </xf>
    <xf numFmtId="165" fontId="77" fillId="40" borderId="75" xfId="135" applyNumberFormat="1" applyFont="1" applyFill="1" applyBorder="1" applyAlignment="1">
      <alignment horizontal="center" vertical="center" wrapText="1"/>
    </xf>
    <xf numFmtId="165" fontId="106" fillId="40" borderId="12" xfId="135" applyNumberFormat="1" applyFont="1" applyFill="1" applyBorder="1" applyAlignment="1">
      <alignment horizontal="center" vertical="center" wrapText="1"/>
    </xf>
    <xf numFmtId="165" fontId="77" fillId="0" borderId="75" xfId="135" applyNumberFormat="1" applyFont="1" applyBorder="1" applyAlignment="1">
      <alignment horizontal="center" vertical="center" wrapText="1"/>
    </xf>
    <xf numFmtId="0" fontId="105" fillId="50" borderId="34" xfId="135" applyFont="1" applyFill="1" applyBorder="1" applyAlignment="1">
      <alignment horizontal="center" vertical="center" wrapText="1"/>
    </xf>
    <xf numFmtId="0" fontId="105" fillId="50" borderId="66" xfId="135" applyFont="1" applyFill="1" applyBorder="1" applyAlignment="1">
      <alignment horizontal="left" vertical="center" wrapText="1"/>
    </xf>
    <xf numFmtId="165" fontId="106" fillId="50" borderId="31" xfId="135" applyNumberFormat="1" applyFont="1" applyFill="1" applyBorder="1" applyAlignment="1">
      <alignment horizontal="right" vertical="center" wrapText="1"/>
    </xf>
    <xf numFmtId="165" fontId="106" fillId="50" borderId="31" xfId="135" applyNumberFormat="1" applyFont="1" applyFill="1" applyBorder="1" applyAlignment="1">
      <alignment horizontal="center" vertical="center" wrapText="1"/>
    </xf>
    <xf numFmtId="165" fontId="31" fillId="50" borderId="31" xfId="135" applyNumberFormat="1" applyFont="1" applyFill="1" applyBorder="1" applyAlignment="1">
      <alignment horizontal="center" vertical="center" wrapText="1"/>
    </xf>
    <xf numFmtId="167" fontId="31" fillId="50" borderId="31" xfId="135" applyNumberFormat="1" applyFont="1" applyFill="1" applyBorder="1" applyAlignment="1">
      <alignment horizontal="center" vertical="center" wrapText="1"/>
    </xf>
    <xf numFmtId="167" fontId="105" fillId="50" borderId="35" xfId="135" applyNumberFormat="1" applyFont="1" applyFill="1" applyBorder="1" applyAlignment="1">
      <alignment horizontal="center" vertical="center" wrapText="1"/>
    </xf>
    <xf numFmtId="0" fontId="31" fillId="40" borderId="30" xfId="135" applyFont="1" applyFill="1" applyBorder="1" applyAlignment="1">
      <alignment vertical="center" wrapText="1"/>
    </xf>
    <xf numFmtId="0" fontId="105" fillId="40" borderId="75" xfId="135" applyFont="1" applyFill="1" applyBorder="1" applyAlignment="1">
      <alignment horizontal="center" vertical="center" wrapText="1"/>
    </xf>
    <xf numFmtId="0" fontId="31" fillId="40" borderId="89" xfId="135" applyFont="1" applyFill="1" applyBorder="1" applyAlignment="1">
      <alignment vertical="center" wrapText="1"/>
    </xf>
    <xf numFmtId="165" fontId="106" fillId="40" borderId="75" xfId="135" applyNumberFormat="1" applyFont="1" applyFill="1" applyBorder="1" applyAlignment="1">
      <alignment horizontal="right" vertical="center" wrapText="1"/>
    </xf>
    <xf numFmtId="165" fontId="31" fillId="40" borderId="12" xfId="135" applyNumberFormat="1" applyFont="1" applyFill="1" applyBorder="1" applyAlignment="1">
      <alignment horizontal="center" vertical="center" wrapText="1"/>
    </xf>
    <xf numFmtId="165" fontId="31" fillId="4" borderId="75" xfId="135" applyNumberFormat="1" applyFont="1" applyFill="1" applyBorder="1" applyAlignment="1">
      <alignment horizontal="center" vertical="center" wrapText="1"/>
    </xf>
    <xf numFmtId="0" fontId="108" fillId="50" borderId="58" xfId="135" applyFont="1" applyFill="1" applyBorder="1" applyAlignment="1">
      <alignment horizontal="left" vertical="center" wrapText="1"/>
    </xf>
    <xf numFmtId="165" fontId="109" fillId="51" borderId="31" xfId="135" applyNumberFormat="1" applyFont="1" applyFill="1" applyBorder="1" applyAlignment="1">
      <alignment horizontal="right" vertical="center" wrapText="1"/>
    </xf>
    <xf numFmtId="0" fontId="105" fillId="40" borderId="12" xfId="135" applyFont="1" applyFill="1" applyBorder="1" applyAlignment="1">
      <alignment horizontal="center" vertical="center" wrapText="1"/>
    </xf>
    <xf numFmtId="0" fontId="31" fillId="40" borderId="0" xfId="135" applyFont="1" applyFill="1" applyBorder="1" applyAlignment="1">
      <alignment vertical="center" wrapText="1"/>
    </xf>
    <xf numFmtId="165" fontId="20" fillId="40" borderId="12" xfId="135" applyNumberFormat="1" applyFont="1" applyFill="1" applyBorder="1" applyAlignment="1">
      <alignment horizontal="right" vertical="center" wrapText="1"/>
    </xf>
    <xf numFmtId="165" fontId="106" fillId="40" borderId="9" xfId="135" applyNumberFormat="1" applyFont="1" applyFill="1" applyBorder="1" applyAlignment="1">
      <alignment horizontal="center" vertical="center" wrapText="1"/>
    </xf>
    <xf numFmtId="0" fontId="111" fillId="40" borderId="13" xfId="135" applyFont="1" applyFill="1" applyBorder="1" applyAlignment="1">
      <alignment horizontal="center" vertical="center" wrapText="1"/>
    </xf>
    <xf numFmtId="0" fontId="111" fillId="50" borderId="34" xfId="135" applyFont="1" applyFill="1" applyBorder="1" applyAlignment="1">
      <alignment horizontal="center" vertical="center" wrapText="1"/>
    </xf>
    <xf numFmtId="0" fontId="111" fillId="50" borderId="31" xfId="135" applyFont="1" applyFill="1" applyBorder="1" applyAlignment="1">
      <alignment vertical="center" wrapText="1"/>
    </xf>
    <xf numFmtId="165" fontId="78" fillId="50" borderId="31" xfId="135" applyNumberFormat="1" applyFont="1" applyFill="1" applyBorder="1" applyAlignment="1">
      <alignment horizontal="right" vertical="center" wrapText="1"/>
    </xf>
    <xf numFmtId="165" fontId="78" fillId="50" borderId="72" xfId="135" applyNumberFormat="1" applyFont="1" applyFill="1" applyBorder="1" applyAlignment="1">
      <alignment horizontal="center" vertical="center" wrapText="1"/>
    </xf>
    <xf numFmtId="165" fontId="77" fillId="50" borderId="31" xfId="135" applyNumberFormat="1" applyFont="1" applyFill="1" applyBorder="1" applyAlignment="1">
      <alignment horizontal="center" vertical="center" wrapText="1"/>
    </xf>
    <xf numFmtId="167" fontId="111" fillId="50" borderId="35" xfId="135" applyNumberFormat="1" applyFont="1" applyFill="1" applyBorder="1" applyAlignment="1">
      <alignment horizontal="center" vertical="center" wrapText="1"/>
    </xf>
    <xf numFmtId="0" fontId="77" fillId="40" borderId="13" xfId="135" applyFont="1" applyFill="1" applyBorder="1" applyAlignment="1">
      <alignment vertical="center" wrapText="1"/>
    </xf>
    <xf numFmtId="165" fontId="78" fillId="40" borderId="13" xfId="135" applyNumberFormat="1" applyFont="1" applyFill="1" applyBorder="1" applyAlignment="1">
      <alignment horizontal="right" vertical="center" wrapText="1"/>
    </xf>
    <xf numFmtId="165" fontId="77" fillId="40" borderId="13" xfId="135" applyNumberFormat="1" applyFont="1" applyFill="1" applyBorder="1" applyAlignment="1">
      <alignment horizontal="center" vertical="center" wrapText="1"/>
    </xf>
    <xf numFmtId="165" fontId="77" fillId="4" borderId="9" xfId="135" applyNumberFormat="1" applyFont="1" applyFill="1" applyBorder="1" applyAlignment="1">
      <alignment horizontal="center" vertical="center" wrapText="1"/>
    </xf>
    <xf numFmtId="167" fontId="78" fillId="50" borderId="31" xfId="135" applyNumberFormat="1" applyFont="1" applyFill="1" applyBorder="1" applyAlignment="1">
      <alignment horizontal="right" vertical="center" wrapText="1"/>
    </xf>
    <xf numFmtId="167" fontId="78" fillId="50" borderId="31" xfId="135" applyNumberFormat="1" applyFont="1" applyFill="1" applyBorder="1" applyAlignment="1">
      <alignment horizontal="center" vertical="center" wrapText="1"/>
    </xf>
    <xf numFmtId="0" fontId="105" fillId="52" borderId="63" xfId="135" applyFont="1" applyFill="1" applyBorder="1" applyAlignment="1">
      <alignment horizontal="center" vertical="center" wrapText="1"/>
    </xf>
    <xf numFmtId="0" fontId="105" fillId="52" borderId="94" xfId="135" applyFont="1" applyFill="1" applyBorder="1" applyAlignment="1">
      <alignment vertical="center"/>
    </xf>
    <xf numFmtId="165" fontId="106" fillId="52" borderId="72" xfId="135" applyNumberFormat="1" applyFont="1" applyFill="1" applyBorder="1" applyAlignment="1">
      <alignment horizontal="right" vertical="center" wrapText="1"/>
    </xf>
    <xf numFmtId="165" fontId="31" fillId="52" borderId="72" xfId="135" applyNumberFormat="1" applyFont="1" applyFill="1" applyBorder="1" applyAlignment="1">
      <alignment horizontal="center" vertical="center" wrapText="1"/>
    </xf>
    <xf numFmtId="165" fontId="106" fillId="52" borderId="72" xfId="135" applyNumberFormat="1" applyFont="1" applyFill="1" applyBorder="1" applyAlignment="1">
      <alignment horizontal="center" vertical="center" wrapText="1"/>
    </xf>
    <xf numFmtId="167" fontId="105" fillId="52" borderId="71" xfId="135" applyNumberFormat="1" applyFont="1" applyFill="1" applyBorder="1" applyAlignment="1">
      <alignment horizontal="center" vertical="center" wrapText="1"/>
    </xf>
    <xf numFmtId="0" fontId="105" fillId="46" borderId="34" xfId="135" applyFont="1" applyFill="1" applyBorder="1" applyAlignment="1">
      <alignment horizontal="center" vertical="center" wrapText="1"/>
    </xf>
    <xf numFmtId="0" fontId="105" fillId="51" borderId="58" xfId="135" applyFont="1" applyFill="1" applyBorder="1" applyAlignment="1">
      <alignment horizontal="left" vertical="center" wrapText="1"/>
    </xf>
    <xf numFmtId="165" fontId="106" fillId="51" borderId="31" xfId="135" applyNumberFormat="1" applyFont="1" applyFill="1" applyBorder="1" applyAlignment="1">
      <alignment horizontal="right" vertical="center" wrapText="1"/>
    </xf>
    <xf numFmtId="165" fontId="106" fillId="51" borderId="31" xfId="135" applyNumberFormat="1" applyFont="1" applyFill="1" applyBorder="1" applyAlignment="1">
      <alignment horizontal="center" vertical="center" wrapText="1"/>
    </xf>
    <xf numFmtId="165" fontId="31" fillId="51" borderId="31" xfId="135" applyNumberFormat="1" applyFont="1" applyFill="1" applyBorder="1" applyAlignment="1">
      <alignment horizontal="center" vertical="center" wrapText="1"/>
    </xf>
    <xf numFmtId="167" fontId="31" fillId="51" borderId="31" xfId="135" applyNumberFormat="1" applyFont="1" applyFill="1" applyBorder="1" applyAlignment="1">
      <alignment horizontal="center" vertical="center" wrapText="1"/>
    </xf>
    <xf numFmtId="167" fontId="105" fillId="51" borderId="35" xfId="135" applyNumberFormat="1" applyFont="1" applyFill="1" applyBorder="1" applyAlignment="1">
      <alignment horizontal="center" vertical="center" wrapText="1"/>
    </xf>
    <xf numFmtId="0" fontId="105" fillId="35" borderId="13" xfId="135" applyFont="1" applyFill="1" applyBorder="1" applyAlignment="1">
      <alignment horizontal="center" vertical="center" wrapText="1"/>
    </xf>
    <xf numFmtId="0" fontId="31" fillId="35" borderId="88" xfId="135" applyFont="1" applyFill="1" applyBorder="1" applyAlignment="1">
      <alignment vertical="center" wrapText="1"/>
    </xf>
    <xf numFmtId="165" fontId="106" fillId="35" borderId="13" xfId="135" applyNumberFormat="1" applyFont="1" applyFill="1" applyBorder="1" applyAlignment="1">
      <alignment horizontal="right" vertical="center" wrapText="1"/>
    </xf>
    <xf numFmtId="165" fontId="31" fillId="35" borderId="13" xfId="135" applyNumberFormat="1" applyFont="1" applyFill="1" applyBorder="1" applyAlignment="1">
      <alignment horizontal="center" vertical="center"/>
    </xf>
    <xf numFmtId="165" fontId="106" fillId="35" borderId="13" xfId="135" applyNumberFormat="1" applyFont="1" applyFill="1" applyBorder="1" applyAlignment="1">
      <alignment horizontal="center" vertical="center"/>
    </xf>
    <xf numFmtId="0" fontId="105" fillId="35" borderId="75" xfId="135" applyFont="1" applyFill="1" applyBorder="1" applyAlignment="1">
      <alignment horizontal="center" vertical="center" wrapText="1"/>
    </xf>
    <xf numFmtId="0" fontId="31" fillId="35" borderId="89" xfId="135" applyFont="1" applyFill="1" applyBorder="1" applyAlignment="1">
      <alignment vertical="center" wrapText="1"/>
    </xf>
    <xf numFmtId="165" fontId="106" fillId="35" borderId="75" xfId="135" applyNumberFormat="1" applyFont="1" applyFill="1" applyBorder="1" applyAlignment="1">
      <alignment horizontal="right" vertical="center" wrapText="1"/>
    </xf>
    <xf numFmtId="165" fontId="31" fillId="35" borderId="12" xfId="135" applyNumberFormat="1" applyFont="1" applyFill="1" applyBorder="1" applyAlignment="1">
      <alignment horizontal="center" vertical="center"/>
    </xf>
    <xf numFmtId="165" fontId="106" fillId="35" borderId="12" xfId="135" applyNumberFormat="1" applyFont="1" applyFill="1" applyBorder="1" applyAlignment="1">
      <alignment horizontal="center" vertical="center"/>
    </xf>
    <xf numFmtId="165" fontId="31" fillId="0" borderId="75" xfId="135" applyNumberFormat="1" applyFont="1" applyBorder="1" applyAlignment="1">
      <alignment horizontal="center" vertical="center" wrapText="1"/>
    </xf>
    <xf numFmtId="0" fontId="105" fillId="53" borderId="34" xfId="135" applyFont="1" applyFill="1" applyBorder="1" applyAlignment="1">
      <alignment horizontal="center" vertical="center" wrapText="1"/>
    </xf>
    <xf numFmtId="0" fontId="105" fillId="53" borderId="58" xfId="135" applyFont="1" applyFill="1" applyBorder="1" applyAlignment="1">
      <alignment vertical="center"/>
    </xf>
    <xf numFmtId="165" fontId="106" fillId="53" borderId="31" xfId="135" applyNumberFormat="1" applyFont="1" applyFill="1" applyBorder="1" applyAlignment="1">
      <alignment horizontal="right" vertical="center" wrapText="1"/>
    </xf>
    <xf numFmtId="0" fontId="31" fillId="53" borderId="31" xfId="135" applyFont="1" applyFill="1" applyBorder="1" applyAlignment="1">
      <alignment horizontal="center" vertical="center" wrapText="1"/>
    </xf>
    <xf numFmtId="0" fontId="106" fillId="53" borderId="31" xfId="135" applyFont="1" applyFill="1" applyBorder="1" applyAlignment="1">
      <alignment horizontal="center" vertical="center" wrapText="1"/>
    </xf>
    <xf numFmtId="167" fontId="106" fillId="53" borderId="35" xfId="135" applyNumberFormat="1" applyFont="1" applyFill="1" applyBorder="1" applyAlignment="1">
      <alignment horizontal="center" vertical="center" wrapText="1"/>
    </xf>
    <xf numFmtId="167" fontId="105" fillId="53" borderId="35" xfId="135" applyNumberFormat="1" applyFont="1" applyFill="1" applyBorder="1" applyAlignment="1">
      <alignment horizontal="center" vertical="center" wrapText="1"/>
    </xf>
    <xf numFmtId="0" fontId="108" fillId="54" borderId="34" xfId="135" applyFont="1" applyFill="1" applyBorder="1" applyAlignment="1">
      <alignment horizontal="center" vertical="center" wrapText="1"/>
    </xf>
    <xf numFmtId="0" fontId="108" fillId="54" borderId="58" xfId="135" applyFont="1" applyFill="1" applyBorder="1" applyAlignment="1">
      <alignment horizontal="left" vertical="center" wrapText="1"/>
    </xf>
    <xf numFmtId="165" fontId="109" fillId="54" borderId="31" xfId="135" applyNumberFormat="1" applyFont="1" applyFill="1" applyBorder="1" applyAlignment="1">
      <alignment horizontal="right" vertical="center" wrapText="1"/>
    </xf>
    <xf numFmtId="165" fontId="109" fillId="54" borderId="31" xfId="135" applyNumberFormat="1" applyFont="1" applyFill="1" applyBorder="1" applyAlignment="1">
      <alignment horizontal="center" vertical="center" wrapText="1"/>
    </xf>
    <xf numFmtId="165" fontId="110" fillId="54" borderId="31" xfId="135" applyNumberFormat="1" applyFont="1" applyFill="1" applyBorder="1" applyAlignment="1">
      <alignment horizontal="center" wrapText="1"/>
    </xf>
    <xf numFmtId="167" fontId="108" fillId="54" borderId="35" xfId="135" applyNumberFormat="1" applyFont="1" applyFill="1" applyBorder="1" applyAlignment="1">
      <alignment horizontal="center" wrapText="1"/>
    </xf>
    <xf numFmtId="0" fontId="105" fillId="38" borderId="13" xfId="135" applyFont="1" applyFill="1" applyBorder="1" applyAlignment="1">
      <alignment horizontal="center" vertical="center" wrapText="1"/>
    </xf>
    <xf numFmtId="0" fontId="31" fillId="38" borderId="88" xfId="135" applyFont="1" applyFill="1" applyBorder="1" applyAlignment="1">
      <alignment horizontal="left" vertical="center" wrapText="1"/>
    </xf>
    <xf numFmtId="165" fontId="106" fillId="38" borderId="13" xfId="135" applyNumberFormat="1" applyFont="1" applyFill="1" applyBorder="1" applyAlignment="1">
      <alignment horizontal="right" vertical="center" wrapText="1"/>
    </xf>
    <xf numFmtId="165" fontId="31" fillId="38" borderId="13" xfId="135" applyNumberFormat="1" applyFont="1" applyFill="1" applyBorder="1" applyAlignment="1">
      <alignment horizontal="center" vertical="center" wrapText="1"/>
    </xf>
    <xf numFmtId="165" fontId="106" fillId="38" borderId="13" xfId="135" applyNumberFormat="1" applyFont="1" applyFill="1" applyBorder="1" applyAlignment="1">
      <alignment horizontal="center" vertical="center" wrapText="1"/>
    </xf>
    <xf numFmtId="165" fontId="31" fillId="0" borderId="13" xfId="135" applyNumberFormat="1" applyFont="1" applyBorder="1" applyAlignment="1">
      <alignment horizontal="center" wrapText="1"/>
    </xf>
    <xf numFmtId="0" fontId="105" fillId="38" borderId="9" xfId="135" applyFont="1" applyFill="1" applyBorder="1" applyAlignment="1">
      <alignment horizontal="center" vertical="center" wrapText="1"/>
    </xf>
    <xf numFmtId="0" fontId="31" fillId="38" borderId="9" xfId="135" applyFont="1" applyFill="1" applyBorder="1" applyAlignment="1">
      <alignment horizontal="left" vertical="top" wrapText="1"/>
    </xf>
    <xf numFmtId="165" fontId="106" fillId="38" borderId="9" xfId="135" applyNumberFormat="1" applyFont="1" applyFill="1" applyBorder="1" applyAlignment="1">
      <alignment horizontal="right" vertical="center" wrapText="1"/>
    </xf>
    <xf numFmtId="165" fontId="31" fillId="38" borderId="9" xfId="135" applyNumberFormat="1" applyFont="1" applyFill="1" applyBorder="1" applyAlignment="1">
      <alignment horizontal="center" vertical="center" wrapText="1"/>
    </xf>
    <xf numFmtId="165" fontId="31" fillId="0" borderId="9" xfId="135" applyNumberFormat="1" applyFont="1" applyBorder="1" applyAlignment="1">
      <alignment horizontal="center" wrapText="1"/>
    </xf>
    <xf numFmtId="0" fontId="111" fillId="38" borderId="75" xfId="135" applyFont="1" applyFill="1" applyBorder="1" applyAlignment="1">
      <alignment horizontal="center" vertical="center" wrapText="1"/>
    </xf>
    <xf numFmtId="0" fontId="77" fillId="38" borderId="75" xfId="135" applyFont="1" applyFill="1" applyBorder="1" applyAlignment="1">
      <alignment horizontal="left" vertical="center" wrapText="1"/>
    </xf>
    <xf numFmtId="165" fontId="78" fillId="38" borderId="75" xfId="135" applyNumberFormat="1" applyFont="1" applyFill="1" applyBorder="1" applyAlignment="1">
      <alignment horizontal="right" vertical="center" wrapText="1"/>
    </xf>
    <xf numFmtId="165" fontId="77" fillId="38" borderId="75" xfId="135" applyNumberFormat="1" applyFont="1" applyFill="1" applyBorder="1" applyAlignment="1">
      <alignment horizontal="center" vertical="center" wrapText="1"/>
    </xf>
    <xf numFmtId="165" fontId="77" fillId="38" borderId="12" xfId="135" applyNumberFormat="1" applyFont="1" applyFill="1" applyBorder="1" applyAlignment="1">
      <alignment horizontal="center" vertical="center" wrapText="1"/>
    </xf>
    <xf numFmtId="165" fontId="78" fillId="38" borderId="12" xfId="135" applyNumberFormat="1" applyFont="1" applyFill="1" applyBorder="1" applyAlignment="1">
      <alignment horizontal="center" vertical="center" wrapText="1"/>
    </xf>
    <xf numFmtId="165" fontId="77" fillId="0" borderId="75" xfId="135" applyNumberFormat="1" applyFont="1" applyBorder="1" applyAlignment="1">
      <alignment horizontal="center" wrapText="1"/>
    </xf>
    <xf numFmtId="0" fontId="105" fillId="54" borderId="34" xfId="135" applyFont="1" applyFill="1" applyBorder="1" applyAlignment="1">
      <alignment horizontal="center" vertical="center" wrapText="1"/>
    </xf>
    <xf numFmtId="0" fontId="105" fillId="54" borderId="58" xfId="135" applyFont="1" applyFill="1" applyBorder="1" applyAlignment="1">
      <alignment horizontal="left" vertical="center" wrapText="1"/>
    </xf>
    <xf numFmtId="165" fontId="106" fillId="54" borderId="31" xfId="135" applyNumberFormat="1" applyFont="1" applyFill="1" applyBorder="1" applyAlignment="1">
      <alignment horizontal="right" vertical="center" wrapText="1"/>
    </xf>
    <xf numFmtId="165" fontId="106" fillId="54" borderId="31" xfId="135" applyNumberFormat="1" applyFont="1" applyFill="1" applyBorder="1" applyAlignment="1">
      <alignment horizontal="center" vertical="center" wrapText="1"/>
    </xf>
    <xf numFmtId="165" fontId="31" fillId="54" borderId="31" xfId="135" applyNumberFormat="1" applyFont="1" applyFill="1" applyBorder="1" applyAlignment="1">
      <alignment horizontal="center" wrapText="1"/>
    </xf>
    <xf numFmtId="167" fontId="105" fillId="54" borderId="35" xfId="135" applyNumberFormat="1" applyFont="1" applyFill="1" applyBorder="1" applyAlignment="1">
      <alignment horizontal="center" wrapText="1"/>
    </xf>
    <xf numFmtId="0" fontId="31" fillId="38" borderId="89" xfId="135" applyFont="1" applyFill="1" applyBorder="1" applyAlignment="1">
      <alignment horizontal="left" vertical="top" wrapText="1"/>
    </xf>
    <xf numFmtId="165" fontId="106" fillId="38" borderId="75" xfId="135" applyNumberFormat="1" applyFont="1" applyFill="1" applyBorder="1" applyAlignment="1">
      <alignment horizontal="right" vertical="center" wrapText="1"/>
    </xf>
    <xf numFmtId="167" fontId="105" fillId="4" borderId="9" xfId="135" applyNumberFormat="1" applyFont="1" applyFill="1" applyBorder="1" applyAlignment="1">
      <alignment horizontal="center" vertical="center" wrapText="1"/>
    </xf>
    <xf numFmtId="0" fontId="105" fillId="54" borderId="9" xfId="135" applyFont="1" applyFill="1" applyBorder="1" applyAlignment="1">
      <alignment horizontal="center" vertical="center" wrapText="1"/>
    </xf>
    <xf numFmtId="167" fontId="31" fillId="54" borderId="9" xfId="135" applyNumberFormat="1" applyFont="1" applyFill="1" applyBorder="1" applyAlignment="1">
      <alignment horizontal="center" vertical="center" wrapText="1"/>
    </xf>
    <xf numFmtId="167" fontId="105" fillId="54" borderId="9" xfId="135" applyNumberFormat="1" applyFont="1" applyFill="1" applyBorder="1" applyAlignment="1">
      <alignment horizontal="center" wrapText="1"/>
    </xf>
    <xf numFmtId="0" fontId="105" fillId="38" borderId="75" xfId="135" applyFont="1" applyFill="1" applyBorder="1" applyAlignment="1">
      <alignment horizontal="center" vertical="center" wrapText="1"/>
    </xf>
    <xf numFmtId="0" fontId="31" fillId="38" borderId="89" xfId="135" applyFont="1" applyFill="1" applyBorder="1" applyAlignment="1">
      <alignment horizontal="left" vertical="center" wrapText="1"/>
    </xf>
    <xf numFmtId="165" fontId="31" fillId="38" borderId="12" xfId="135" applyNumberFormat="1" applyFont="1" applyFill="1" applyBorder="1" applyAlignment="1">
      <alignment horizontal="center" vertical="center" wrapText="1"/>
    </xf>
    <xf numFmtId="165" fontId="106" fillId="38" borderId="12" xfId="135" applyNumberFormat="1" applyFont="1" applyFill="1" applyBorder="1" applyAlignment="1">
      <alignment horizontal="center" vertical="center" wrapText="1"/>
    </xf>
    <xf numFmtId="165" fontId="31" fillId="0" borderId="75" xfId="135" applyNumberFormat="1" applyFont="1" applyBorder="1" applyAlignment="1">
      <alignment horizontal="center" wrapText="1"/>
    </xf>
    <xf numFmtId="167" fontId="105" fillId="4" borderId="75" xfId="135" applyNumberFormat="1" applyFont="1" applyFill="1" applyBorder="1" applyAlignment="1">
      <alignment horizontal="center" vertical="center" wrapText="1"/>
    </xf>
    <xf numFmtId="0" fontId="111" fillId="54" borderId="34" xfId="135" applyFont="1" applyFill="1" applyBorder="1" applyAlignment="1">
      <alignment horizontal="center" vertical="center" wrapText="1"/>
    </xf>
    <xf numFmtId="0" fontId="111" fillId="54" borderId="31" xfId="135" applyFont="1" applyFill="1" applyBorder="1" applyAlignment="1">
      <alignment horizontal="left" vertical="center" wrapText="1"/>
    </xf>
    <xf numFmtId="165" fontId="78" fillId="54" borderId="31" xfId="135" applyNumberFormat="1" applyFont="1" applyFill="1" applyBorder="1" applyAlignment="1">
      <alignment horizontal="right" vertical="center" wrapText="1"/>
    </xf>
    <xf numFmtId="165" fontId="78" fillId="54" borderId="31" xfId="135" applyNumberFormat="1" applyFont="1" applyFill="1" applyBorder="1" applyAlignment="1">
      <alignment horizontal="center" vertical="center" wrapText="1"/>
    </xf>
    <xf numFmtId="165" fontId="77" fillId="54" borderId="31" xfId="135" applyNumberFormat="1" applyFont="1" applyFill="1" applyBorder="1" applyAlignment="1">
      <alignment horizontal="center" wrapText="1"/>
    </xf>
    <xf numFmtId="167" fontId="111" fillId="54" borderId="35" xfId="135" applyNumberFormat="1" applyFont="1" applyFill="1" applyBorder="1" applyAlignment="1">
      <alignment horizontal="center" wrapText="1"/>
    </xf>
    <xf numFmtId="0" fontId="111" fillId="38" borderId="13" xfId="135" applyFont="1" applyFill="1" applyBorder="1" applyAlignment="1">
      <alignment horizontal="center" vertical="center" wrapText="1"/>
    </xf>
    <xf numFmtId="0" fontId="77" fillId="38" borderId="13" xfId="135" applyFont="1" applyFill="1" applyBorder="1" applyAlignment="1">
      <alignment horizontal="left" vertical="center" wrapText="1"/>
    </xf>
    <xf numFmtId="165" fontId="78" fillId="38" borderId="13" xfId="135" applyNumberFormat="1" applyFont="1" applyFill="1" applyBorder="1" applyAlignment="1">
      <alignment horizontal="right" vertical="center" wrapText="1"/>
    </xf>
    <xf numFmtId="165" fontId="77" fillId="38" borderId="13" xfId="135" applyNumberFormat="1" applyFont="1" applyFill="1" applyBorder="1" applyAlignment="1">
      <alignment horizontal="center" vertical="center" wrapText="1"/>
    </xf>
    <xf numFmtId="165" fontId="78" fillId="38" borderId="13" xfId="135" applyNumberFormat="1" applyFont="1" applyFill="1" applyBorder="1" applyAlignment="1">
      <alignment horizontal="center" vertical="center" wrapText="1"/>
    </xf>
    <xf numFmtId="165" fontId="77" fillId="0" borderId="13" xfId="135" applyNumberFormat="1" applyFont="1" applyBorder="1" applyAlignment="1">
      <alignment horizontal="center" wrapText="1"/>
    </xf>
    <xf numFmtId="167" fontId="111" fillId="4" borderId="13" xfId="135" applyNumberFormat="1" applyFont="1" applyFill="1" applyBorder="1" applyAlignment="1">
      <alignment horizontal="center" vertical="center" wrapText="1"/>
    </xf>
    <xf numFmtId="167" fontId="111" fillId="4" borderId="75" xfId="135" applyNumberFormat="1" applyFont="1" applyFill="1" applyBorder="1" applyAlignment="1">
      <alignment horizontal="center" vertical="center" wrapText="1"/>
    </xf>
    <xf numFmtId="0" fontId="105" fillId="55" borderId="34" xfId="135" applyFont="1" applyFill="1" applyBorder="1" applyAlignment="1">
      <alignment horizontal="center" vertical="center" wrapText="1"/>
    </xf>
    <xf numFmtId="0" fontId="105" fillId="55" borderId="58" xfId="135" applyFont="1" applyFill="1" applyBorder="1" applyAlignment="1">
      <alignment vertical="center"/>
    </xf>
    <xf numFmtId="165" fontId="106" fillId="55" borderId="31" xfId="135" applyNumberFormat="1" applyFont="1" applyFill="1" applyBorder="1" applyAlignment="1">
      <alignment horizontal="right" vertical="center" wrapText="1"/>
    </xf>
    <xf numFmtId="0" fontId="31" fillId="55" borderId="31" xfId="135" applyFont="1" applyFill="1" applyBorder="1" applyAlignment="1">
      <alignment horizontal="center" vertical="center" wrapText="1"/>
    </xf>
    <xf numFmtId="165" fontId="106" fillId="55" borderId="31" xfId="135" applyNumberFormat="1" applyFont="1" applyFill="1" applyBorder="1" applyAlignment="1">
      <alignment horizontal="center" vertical="center" wrapText="1"/>
    </xf>
    <xf numFmtId="165" fontId="31" fillId="55" borderId="31" xfId="135" applyNumberFormat="1" applyFont="1" applyFill="1" applyBorder="1" applyAlignment="1">
      <alignment horizontal="center" vertical="center" wrapText="1"/>
    </xf>
    <xf numFmtId="167" fontId="105" fillId="55" borderId="35" xfId="135" applyNumberFormat="1" applyFont="1" applyFill="1" applyBorder="1" applyAlignment="1">
      <alignment horizontal="center" vertical="center" wrapText="1"/>
    </xf>
    <xf numFmtId="0" fontId="105" fillId="56" borderId="34" xfId="135" applyFont="1" applyFill="1" applyBorder="1" applyAlignment="1">
      <alignment horizontal="center" vertical="center" wrapText="1"/>
    </xf>
    <xf numFmtId="0" fontId="105" fillId="56" borderId="58" xfId="135" applyFont="1" applyFill="1" applyBorder="1" applyAlignment="1">
      <alignment horizontal="left" vertical="center" wrapText="1"/>
    </xf>
    <xf numFmtId="165" fontId="106" fillId="56" borderId="31" xfId="135" applyNumberFormat="1" applyFont="1" applyFill="1" applyBorder="1" applyAlignment="1">
      <alignment horizontal="right" vertical="center" wrapText="1"/>
    </xf>
    <xf numFmtId="165" fontId="106" fillId="56" borderId="31" xfId="135" applyNumberFormat="1" applyFont="1" applyFill="1" applyBorder="1" applyAlignment="1">
      <alignment horizontal="center" vertical="center" wrapText="1"/>
    </xf>
    <xf numFmtId="165" fontId="31" fillId="56" borderId="31" xfId="135" applyNumberFormat="1" applyFont="1" applyFill="1" applyBorder="1" applyAlignment="1">
      <alignment horizontal="center" vertical="center" wrapText="1"/>
    </xf>
    <xf numFmtId="167" fontId="105" fillId="56" borderId="35" xfId="135" applyNumberFormat="1" applyFont="1" applyFill="1" applyBorder="1" applyAlignment="1">
      <alignment horizontal="center" vertical="center" wrapText="1"/>
    </xf>
    <xf numFmtId="0" fontId="105" fillId="46" borderId="12" xfId="135" applyFont="1" applyFill="1" applyBorder="1" applyAlignment="1">
      <alignment horizontal="center" vertical="center" wrapText="1"/>
    </xf>
    <xf numFmtId="0" fontId="31" fillId="46" borderId="0" xfId="135" applyFont="1" applyFill="1" applyBorder="1" applyAlignment="1">
      <alignment vertical="center" wrapText="1"/>
    </xf>
    <xf numFmtId="165" fontId="106" fillId="46" borderId="12" xfId="135" applyNumberFormat="1" applyFont="1" applyFill="1" applyBorder="1" applyAlignment="1">
      <alignment horizontal="right" vertical="center" wrapText="1"/>
    </xf>
    <xf numFmtId="167" fontId="31" fillId="46" borderId="12" xfId="135" applyNumberFormat="1" applyFont="1" applyFill="1" applyBorder="1" applyAlignment="1">
      <alignment horizontal="center" vertical="center"/>
    </xf>
    <xf numFmtId="167" fontId="106" fillId="46" borderId="12" xfId="135" applyNumberFormat="1" applyFont="1" applyFill="1" applyBorder="1" applyAlignment="1">
      <alignment horizontal="center" vertical="center"/>
    </xf>
    <xf numFmtId="165" fontId="31" fillId="0" borderId="12" xfId="135" applyNumberFormat="1" applyFont="1" applyBorder="1" applyAlignment="1">
      <alignment horizontal="center" vertical="center" wrapText="1"/>
    </xf>
    <xf numFmtId="0" fontId="31" fillId="0" borderId="12" xfId="135" applyFont="1" applyBorder="1" applyAlignment="1">
      <alignment horizontal="center" vertical="center" wrapText="1"/>
    </xf>
    <xf numFmtId="167" fontId="105" fillId="4" borderId="12" xfId="135" applyNumberFormat="1" applyFont="1" applyFill="1" applyBorder="1" applyAlignment="1">
      <alignment horizontal="center" vertical="center" wrapText="1"/>
    </xf>
    <xf numFmtId="0" fontId="105" fillId="42" borderId="34" xfId="135" applyFont="1" applyFill="1" applyBorder="1" applyAlignment="1">
      <alignment horizontal="center" vertical="center" wrapText="1"/>
    </xf>
    <xf numFmtId="0" fontId="105" fillId="42" borderId="58" xfId="135" applyFont="1" applyFill="1" applyBorder="1" applyAlignment="1">
      <alignment vertical="center"/>
    </xf>
    <xf numFmtId="165" fontId="106" fillId="42" borderId="31" xfId="135" applyNumberFormat="1" applyFont="1" applyFill="1" applyBorder="1" applyAlignment="1">
      <alignment horizontal="right" vertical="center" wrapText="1"/>
    </xf>
    <xf numFmtId="0" fontId="31" fillId="42" borderId="31" xfId="135" applyFont="1" applyFill="1" applyBorder="1" applyAlignment="1">
      <alignment horizontal="center" vertical="center" wrapText="1"/>
    </xf>
    <xf numFmtId="167" fontId="106" fillId="42" borderId="31" xfId="135" applyNumberFormat="1" applyFont="1" applyFill="1" applyBorder="1" applyAlignment="1">
      <alignment horizontal="center" vertical="center" wrapText="1"/>
    </xf>
    <xf numFmtId="165" fontId="31" fillId="42" borderId="31" xfId="135" applyNumberFormat="1" applyFont="1" applyFill="1" applyBorder="1" applyAlignment="1">
      <alignment horizontal="center" vertical="center" wrapText="1"/>
    </xf>
    <xf numFmtId="167" fontId="105" fillId="42" borderId="35" xfId="135" applyNumberFormat="1" applyFont="1" applyFill="1" applyBorder="1" applyAlignment="1">
      <alignment horizontal="center" vertical="center" wrapText="1"/>
    </xf>
    <xf numFmtId="0" fontId="105" fillId="57" borderId="34" xfId="135" applyFont="1" applyFill="1" applyBorder="1" applyAlignment="1">
      <alignment horizontal="center" vertical="center" wrapText="1"/>
    </xf>
    <xf numFmtId="0" fontId="112" fillId="57" borderId="58" xfId="135" applyFont="1" applyFill="1" applyBorder="1" applyAlignment="1">
      <alignment vertical="center" wrapText="1"/>
    </xf>
    <xf numFmtId="165" fontId="106" fillId="57" borderId="31" xfId="135" applyNumberFormat="1" applyFont="1" applyFill="1" applyBorder="1" applyAlignment="1">
      <alignment horizontal="right" vertical="center" wrapText="1"/>
    </xf>
    <xf numFmtId="167" fontId="106" fillId="57" borderId="31" xfId="135" applyNumberFormat="1" applyFont="1" applyFill="1" applyBorder="1" applyAlignment="1">
      <alignment horizontal="center" vertical="center" wrapText="1"/>
    </xf>
    <xf numFmtId="165" fontId="31" fillId="57" borderId="31" xfId="135" applyNumberFormat="1" applyFont="1" applyFill="1" applyBorder="1" applyAlignment="1">
      <alignment horizontal="center" vertical="center" wrapText="1"/>
    </xf>
    <xf numFmtId="167" fontId="105" fillId="57" borderId="35" xfId="135" applyNumberFormat="1" applyFont="1" applyFill="1" applyBorder="1" applyAlignment="1">
      <alignment horizontal="center" vertical="center" wrapText="1"/>
    </xf>
    <xf numFmtId="0" fontId="105" fillId="0" borderId="12" xfId="135" applyFont="1" applyBorder="1" applyAlignment="1">
      <alignment horizontal="center" vertical="center" wrapText="1"/>
    </xf>
    <xf numFmtId="0" fontId="31" fillId="58" borderId="95" xfId="135" applyFont="1" applyFill="1" applyBorder="1" applyAlignment="1">
      <alignment vertical="center"/>
    </xf>
    <xf numFmtId="165" fontId="106" fillId="58" borderId="12" xfId="135" applyNumberFormat="1" applyFont="1" applyFill="1" applyBorder="1" applyAlignment="1">
      <alignment horizontal="right" vertical="center" wrapText="1"/>
    </xf>
    <xf numFmtId="165" fontId="31" fillId="58" borderId="12" xfId="135" applyNumberFormat="1" applyFont="1" applyFill="1" applyBorder="1" applyAlignment="1">
      <alignment horizontal="center" vertical="center" wrapText="1"/>
    </xf>
    <xf numFmtId="167" fontId="105" fillId="0" borderId="12" xfId="135" applyNumberFormat="1" applyFont="1" applyFill="1" applyBorder="1" applyAlignment="1">
      <alignment horizontal="center" vertical="center" wrapText="1"/>
    </xf>
    <xf numFmtId="0" fontId="105" fillId="59" borderId="34" xfId="135" applyFont="1" applyFill="1" applyBorder="1" applyAlignment="1">
      <alignment horizontal="center" vertical="center" wrapText="1"/>
    </xf>
    <xf numFmtId="0" fontId="105" fillId="59" borderId="66" xfId="135" applyFont="1" applyFill="1" applyBorder="1" applyAlignment="1">
      <alignment vertical="center" wrapText="1"/>
    </xf>
    <xf numFmtId="0" fontId="106" fillId="59" borderId="31" xfId="135" applyFont="1" applyFill="1" applyBorder="1" applyAlignment="1">
      <alignment horizontal="right" vertical="center" wrapText="1"/>
    </xf>
    <xf numFmtId="0" fontId="31" fillId="59" borderId="31" xfId="135" applyFont="1" applyFill="1" applyBorder="1" applyAlignment="1">
      <alignment horizontal="center" vertical="center" wrapText="1"/>
    </xf>
    <xf numFmtId="167" fontId="106" fillId="59" borderId="35" xfId="135" applyNumberFormat="1" applyFont="1" applyFill="1" applyBorder="1" applyAlignment="1">
      <alignment horizontal="center" vertical="center" wrapText="1"/>
    </xf>
    <xf numFmtId="167" fontId="105" fillId="59" borderId="35" xfId="135" applyNumberFormat="1" applyFont="1" applyFill="1" applyBorder="1" applyAlignment="1">
      <alignment horizontal="center" vertical="center" wrapText="1"/>
    </xf>
    <xf numFmtId="0" fontId="105" fillId="6" borderId="34" xfId="135" applyFont="1" applyFill="1" applyBorder="1" applyAlignment="1">
      <alignment horizontal="center" vertical="center" wrapText="1"/>
    </xf>
    <xf numFmtId="0" fontId="105" fillId="6" borderId="66" xfId="135" applyFont="1" applyFill="1" applyBorder="1" applyAlignment="1">
      <alignment vertical="center" wrapText="1"/>
    </xf>
    <xf numFmtId="0" fontId="106" fillId="6" borderId="31" xfId="135" applyFont="1" applyFill="1" applyBorder="1" applyAlignment="1">
      <alignment horizontal="right" vertical="center" wrapText="1"/>
    </xf>
    <xf numFmtId="165" fontId="106" fillId="6" borderId="23" xfId="135" applyNumberFormat="1" applyFont="1" applyFill="1" applyBorder="1" applyAlignment="1">
      <alignment horizontal="center" vertical="center" wrapText="1"/>
    </xf>
    <xf numFmtId="165" fontId="31" fillId="6" borderId="31" xfId="135" applyNumberFormat="1" applyFont="1" applyFill="1" applyBorder="1" applyAlignment="1">
      <alignment horizontal="center" vertical="center" wrapText="1"/>
    </xf>
    <xf numFmtId="167" fontId="105" fillId="6" borderId="35" xfId="135" applyNumberFormat="1" applyFont="1" applyFill="1" applyBorder="1" applyAlignment="1">
      <alignment horizontal="center" vertical="center" wrapText="1"/>
    </xf>
    <xf numFmtId="0" fontId="105" fillId="8" borderId="13" xfId="135" applyFont="1" applyFill="1" applyBorder="1" applyAlignment="1">
      <alignment horizontal="center" vertical="center" wrapText="1"/>
    </xf>
    <xf numFmtId="0" fontId="31" fillId="8" borderId="30" xfId="135" applyFont="1" applyFill="1" applyBorder="1" applyAlignment="1">
      <alignment vertical="center" wrapText="1"/>
    </xf>
    <xf numFmtId="165" fontId="106" fillId="8" borderId="13" xfId="135" applyNumberFormat="1" applyFont="1" applyFill="1" applyBorder="1" applyAlignment="1">
      <alignment horizontal="right" vertical="center" wrapText="1"/>
    </xf>
    <xf numFmtId="165" fontId="31" fillId="8" borderId="13" xfId="135" applyNumberFormat="1" applyFont="1" applyFill="1" applyBorder="1" applyAlignment="1">
      <alignment horizontal="center" vertical="center" wrapText="1"/>
    </xf>
    <xf numFmtId="165" fontId="31" fillId="8" borderId="9" xfId="135" applyNumberFormat="1" applyFont="1" applyFill="1" applyBorder="1" applyAlignment="1">
      <alignment horizontal="center" vertical="center" wrapText="1"/>
    </xf>
    <xf numFmtId="167" fontId="105" fillId="0" borderId="13" xfId="135" applyNumberFormat="1" applyFont="1" applyFill="1" applyBorder="1" applyAlignment="1">
      <alignment horizontal="center" vertical="center" wrapText="1"/>
    </xf>
    <xf numFmtId="0" fontId="105" fillId="8" borderId="75" xfId="135" applyFont="1" applyFill="1" applyBorder="1" applyAlignment="1">
      <alignment horizontal="center" vertical="center" wrapText="1"/>
    </xf>
    <xf numFmtId="0" fontId="31" fillId="8" borderId="86" xfId="135" applyFont="1" applyFill="1" applyBorder="1" applyAlignment="1">
      <alignment vertical="center" wrapText="1"/>
    </xf>
    <xf numFmtId="165" fontId="106" fillId="8" borderId="75" xfId="135" applyNumberFormat="1" applyFont="1" applyFill="1" applyBorder="1" applyAlignment="1">
      <alignment horizontal="right" vertical="center" wrapText="1"/>
    </xf>
    <xf numFmtId="165" fontId="31" fillId="8" borderId="12" xfId="135" applyNumberFormat="1" applyFont="1" applyFill="1" applyBorder="1" applyAlignment="1">
      <alignment horizontal="center" vertical="center" wrapText="1"/>
    </xf>
    <xf numFmtId="167" fontId="105" fillId="0" borderId="75" xfId="135" applyNumberFormat="1" applyFont="1" applyFill="1" applyBorder="1" applyAlignment="1">
      <alignment horizontal="center" vertical="center" wrapText="1"/>
    </xf>
    <xf numFmtId="165" fontId="106" fillId="6" borderId="72" xfId="135" applyNumberFormat="1" applyFont="1" applyFill="1" applyBorder="1" applyAlignment="1">
      <alignment horizontal="center" vertical="center" wrapText="1"/>
    </xf>
    <xf numFmtId="0" fontId="105" fillId="8" borderId="9" xfId="135" applyFont="1" applyFill="1" applyBorder="1" applyAlignment="1">
      <alignment horizontal="center" vertical="center" wrapText="1"/>
    </xf>
    <xf numFmtId="0" fontId="31" fillId="8" borderId="10" xfId="135" applyFont="1" applyFill="1" applyBorder="1" applyAlignment="1">
      <alignment vertical="center" wrapText="1"/>
    </xf>
    <xf numFmtId="165" fontId="106" fillId="8" borderId="9" xfId="135" applyNumberFormat="1" applyFont="1" applyFill="1" applyBorder="1" applyAlignment="1">
      <alignment horizontal="right" vertical="center" wrapText="1"/>
    </xf>
    <xf numFmtId="167" fontId="105" fillId="0" borderId="9" xfId="135" applyNumberFormat="1" applyFont="1" applyFill="1" applyBorder="1" applyAlignment="1">
      <alignment horizontal="center" vertical="center" wrapText="1"/>
    </xf>
    <xf numFmtId="0" fontId="105" fillId="0" borderId="9" xfId="135" applyFont="1" applyBorder="1" applyAlignment="1">
      <alignment horizontal="center" vertical="center" wrapText="1"/>
    </xf>
    <xf numFmtId="0" fontId="78" fillId="60" borderId="10" xfId="135" applyFont="1" applyFill="1" applyBorder="1" applyAlignment="1">
      <alignment vertical="center" wrapText="1"/>
    </xf>
    <xf numFmtId="0" fontId="106" fillId="60" borderId="9" xfId="135" applyFont="1" applyFill="1" applyBorder="1" applyAlignment="1">
      <alignment horizontal="right" vertical="center" wrapText="1"/>
    </xf>
    <xf numFmtId="165" fontId="31" fillId="45" borderId="9" xfId="135" applyNumberFormat="1" applyFont="1" applyFill="1" applyBorder="1" applyAlignment="1">
      <alignment vertical="center" wrapText="1"/>
    </xf>
    <xf numFmtId="165" fontId="31" fillId="60" borderId="9" xfId="135" applyNumberFormat="1" applyFont="1" applyFill="1" applyBorder="1" applyAlignment="1">
      <alignment vertical="center" wrapText="1"/>
    </xf>
    <xf numFmtId="165" fontId="106" fillId="60" borderId="9" xfId="135" applyNumberFormat="1" applyFont="1" applyFill="1" applyBorder="1" applyAlignment="1">
      <alignment horizontal="center" vertical="center" wrapText="1"/>
    </xf>
    <xf numFmtId="165" fontId="31" fillId="60" borderId="9" xfId="135" applyNumberFormat="1" applyFont="1" applyFill="1" applyBorder="1" applyAlignment="1">
      <alignment horizontal="center" vertical="center" wrapText="1"/>
    </xf>
    <xf numFmtId="167" fontId="105" fillId="42" borderId="9" xfId="135" applyNumberFormat="1" applyFont="1" applyFill="1" applyBorder="1" applyAlignment="1">
      <alignment horizontal="center" vertical="center" wrapText="1"/>
    </xf>
    <xf numFmtId="0" fontId="31" fillId="39" borderId="10" xfId="135" applyFont="1" applyFill="1" applyBorder="1" applyAlignment="1">
      <alignment vertical="center" wrapText="1"/>
    </xf>
    <xf numFmtId="0" fontId="106" fillId="39" borderId="9" xfId="135" applyFont="1" applyFill="1" applyBorder="1" applyAlignment="1">
      <alignment horizontal="right" vertical="center" wrapText="1"/>
    </xf>
    <xf numFmtId="165" fontId="31" fillId="45" borderId="9" xfId="135" applyNumberFormat="1" applyFont="1" applyFill="1" applyBorder="1" applyAlignment="1">
      <alignment vertical="center"/>
    </xf>
    <xf numFmtId="165" fontId="31" fillId="39" borderId="9" xfId="135" applyNumberFormat="1" applyFont="1" applyFill="1" applyBorder="1" applyAlignment="1">
      <alignment vertical="center"/>
    </xf>
    <xf numFmtId="165" fontId="31" fillId="39" borderId="9" xfId="135" applyNumberFormat="1" applyFont="1" applyFill="1" applyBorder="1" applyAlignment="1">
      <alignment vertical="center" wrapText="1"/>
    </xf>
    <xf numFmtId="165" fontId="106" fillId="39" borderId="9" xfId="135" applyNumberFormat="1" applyFont="1" applyFill="1" applyBorder="1" applyAlignment="1">
      <alignment horizontal="center" vertical="center" wrapText="1"/>
    </xf>
    <xf numFmtId="0" fontId="105" fillId="0" borderId="75" xfId="135" applyFont="1" applyBorder="1" applyAlignment="1">
      <alignment horizontal="center" vertical="center" wrapText="1"/>
    </xf>
    <xf numFmtId="0" fontId="31" fillId="39" borderId="86" xfId="135" applyFont="1" applyFill="1" applyBorder="1" applyAlignment="1">
      <alignment vertical="center" wrapText="1"/>
    </xf>
    <xf numFmtId="0" fontId="106" fillId="39" borderId="75" xfId="135" applyFont="1" applyFill="1" applyBorder="1" applyAlignment="1">
      <alignment horizontal="right" vertical="center" wrapText="1"/>
    </xf>
    <xf numFmtId="165" fontId="31" fillId="45" borderId="75" xfId="135" applyNumberFormat="1" applyFont="1" applyFill="1" applyBorder="1" applyAlignment="1">
      <alignment vertical="center" wrapText="1"/>
    </xf>
    <xf numFmtId="165" fontId="31" fillId="39" borderId="75" xfId="135" applyNumberFormat="1" applyFont="1" applyFill="1" applyBorder="1" applyAlignment="1">
      <alignment vertical="center" wrapText="1"/>
    </xf>
    <xf numFmtId="165" fontId="106" fillId="39" borderId="75" xfId="135" applyNumberFormat="1" applyFont="1" applyFill="1" applyBorder="1" applyAlignment="1">
      <alignment horizontal="center" vertical="center" wrapText="1"/>
    </xf>
    <xf numFmtId="167" fontId="105" fillId="42" borderId="75" xfId="135" applyNumberFormat="1" applyFont="1" applyFill="1" applyBorder="1" applyAlignment="1">
      <alignment horizontal="center" vertical="center" wrapText="1"/>
    </xf>
    <xf numFmtId="165" fontId="106" fillId="6" borderId="31" xfId="135" applyNumberFormat="1" applyFont="1" applyFill="1" applyBorder="1" applyAlignment="1">
      <alignment horizontal="center" vertical="center" wrapText="1"/>
    </xf>
    <xf numFmtId="0" fontId="31" fillId="4" borderId="13" xfId="135" applyFont="1" applyFill="1" applyBorder="1" applyAlignment="1">
      <alignment horizontal="center" vertical="center" wrapText="1"/>
    </xf>
    <xf numFmtId="0" fontId="31" fillId="4" borderId="75" xfId="135" applyFont="1" applyFill="1" applyBorder="1" applyAlignment="1">
      <alignment horizontal="center" vertical="center" wrapText="1"/>
    </xf>
    <xf numFmtId="0" fontId="111" fillId="61" borderId="28" xfId="135" applyFont="1" applyFill="1" applyBorder="1" applyAlignment="1">
      <alignment horizontal="center" vertical="center" wrapText="1"/>
    </xf>
    <xf numFmtId="0" fontId="111" fillId="61" borderId="23" xfId="135" applyFont="1" applyFill="1" applyBorder="1" applyAlignment="1">
      <alignment vertical="center" wrapText="1"/>
    </xf>
    <xf numFmtId="165" fontId="78" fillId="61" borderId="23" xfId="135" applyNumberFormat="1" applyFont="1" applyFill="1" applyBorder="1" applyAlignment="1">
      <alignment horizontal="right" vertical="center" wrapText="1"/>
    </xf>
    <xf numFmtId="165" fontId="77" fillId="61" borderId="23" xfId="135" applyNumberFormat="1" applyFont="1" applyFill="1" applyBorder="1" applyAlignment="1">
      <alignment horizontal="center" vertical="center" wrapText="1"/>
    </xf>
    <xf numFmtId="167" fontId="78" fillId="61" borderId="36" xfId="135" applyNumberFormat="1" applyFont="1" applyFill="1" applyBorder="1" applyAlignment="1">
      <alignment horizontal="center" vertical="center" wrapText="1"/>
    </xf>
    <xf numFmtId="167" fontId="111" fillId="61" borderId="36" xfId="135" applyNumberFormat="1" applyFont="1" applyFill="1" applyBorder="1" applyAlignment="1">
      <alignment horizontal="center" vertical="center" wrapText="1"/>
    </xf>
    <xf numFmtId="0" fontId="111" fillId="36" borderId="34" xfId="135" applyFont="1" applyFill="1" applyBorder="1" applyAlignment="1">
      <alignment horizontal="center" vertical="center" wrapText="1"/>
    </xf>
    <xf numFmtId="0" fontId="111" fillId="36" borderId="31" xfId="135" applyFont="1" applyFill="1" applyBorder="1" applyAlignment="1">
      <alignment vertical="center" wrapText="1"/>
    </xf>
    <xf numFmtId="165" fontId="78" fillId="36" borderId="31" xfId="135" applyNumberFormat="1" applyFont="1" applyFill="1" applyBorder="1" applyAlignment="1">
      <alignment horizontal="right" vertical="center" wrapText="1"/>
    </xf>
    <xf numFmtId="165" fontId="78" fillId="36" borderId="31" xfId="135" applyNumberFormat="1" applyFont="1" applyFill="1" applyBorder="1" applyAlignment="1">
      <alignment horizontal="center" vertical="center" wrapText="1"/>
    </xf>
    <xf numFmtId="0" fontId="77" fillId="36" borderId="31" xfId="135" applyFont="1" applyFill="1" applyBorder="1" applyAlignment="1">
      <alignment horizontal="center" vertical="center" wrapText="1"/>
    </xf>
    <xf numFmtId="167" fontId="111" fillId="36" borderId="35" xfId="135" applyNumberFormat="1" applyFont="1" applyFill="1" applyBorder="1" applyAlignment="1">
      <alignment horizontal="center" vertical="center" wrapText="1"/>
    </xf>
    <xf numFmtId="0" fontId="78" fillId="37" borderId="13" xfId="135" applyFont="1" applyFill="1" applyBorder="1" applyAlignment="1">
      <alignment wrapText="1"/>
    </xf>
    <xf numFmtId="0" fontId="77" fillId="37" borderId="13" xfId="135" applyFont="1" applyFill="1" applyBorder="1" applyAlignment="1">
      <alignment vertical="center" wrapText="1"/>
    </xf>
    <xf numFmtId="165" fontId="78" fillId="37" borderId="13" xfId="135" applyNumberFormat="1" applyFont="1" applyFill="1" applyBorder="1" applyAlignment="1">
      <alignment horizontal="right" vertical="center" wrapText="1"/>
    </xf>
    <xf numFmtId="165" fontId="77" fillId="37" borderId="13" xfId="135" applyNumberFormat="1" applyFont="1" applyFill="1" applyBorder="1" applyAlignment="1">
      <alignment horizontal="center" vertical="center" wrapText="1"/>
    </xf>
    <xf numFmtId="0" fontId="77" fillId="37" borderId="13" xfId="135" applyFont="1" applyFill="1" applyBorder="1" applyAlignment="1">
      <alignment horizontal="center" vertical="center" wrapText="1"/>
    </xf>
    <xf numFmtId="167" fontId="111" fillId="37" borderId="13" xfId="135" applyNumberFormat="1" applyFont="1" applyFill="1" applyBorder="1" applyAlignment="1">
      <alignment horizontal="center" vertical="center" wrapText="1"/>
    </xf>
    <xf numFmtId="0" fontId="78" fillId="37" borderId="9" xfId="135" applyFont="1" applyFill="1" applyBorder="1" applyAlignment="1">
      <alignment wrapText="1"/>
    </xf>
    <xf numFmtId="0" fontId="77" fillId="37" borderId="9" xfId="135" applyFont="1" applyFill="1" applyBorder="1" applyAlignment="1">
      <alignment vertical="center" wrapText="1"/>
    </xf>
    <xf numFmtId="165" fontId="78" fillId="37" borderId="9" xfId="135" applyNumberFormat="1" applyFont="1" applyFill="1" applyBorder="1" applyAlignment="1">
      <alignment horizontal="right" vertical="center" wrapText="1"/>
    </xf>
    <xf numFmtId="165" fontId="77" fillId="37" borderId="12" xfId="135" applyNumberFormat="1" applyFont="1" applyFill="1" applyBorder="1" applyAlignment="1">
      <alignment horizontal="center" vertical="center" wrapText="1"/>
    </xf>
    <xf numFmtId="165" fontId="77" fillId="37" borderId="9" xfId="135" applyNumberFormat="1" applyFont="1" applyFill="1" applyBorder="1" applyAlignment="1">
      <alignment horizontal="center" vertical="center" wrapText="1"/>
    </xf>
    <xf numFmtId="0" fontId="77" fillId="37" borderId="9" xfId="135" applyFont="1" applyFill="1" applyBorder="1" applyAlignment="1">
      <alignment horizontal="center" vertical="center" wrapText="1"/>
    </xf>
    <xf numFmtId="167" fontId="111" fillId="37" borderId="9" xfId="135" applyNumberFormat="1" applyFont="1" applyFill="1" applyBorder="1" applyAlignment="1">
      <alignment horizontal="center" vertical="center" wrapText="1"/>
    </xf>
    <xf numFmtId="0" fontId="78" fillId="37" borderId="75" xfId="135" applyFont="1" applyFill="1" applyBorder="1" applyAlignment="1">
      <alignment wrapText="1"/>
    </xf>
    <xf numFmtId="0" fontId="77" fillId="37" borderId="75" xfId="135" applyFont="1" applyFill="1" applyBorder="1" applyAlignment="1">
      <alignment vertical="center" wrapText="1"/>
    </xf>
    <xf numFmtId="165" fontId="78" fillId="37" borderId="75" xfId="135" applyNumberFormat="1" applyFont="1" applyFill="1" applyBorder="1" applyAlignment="1">
      <alignment horizontal="right" vertical="center" wrapText="1"/>
    </xf>
    <xf numFmtId="165" fontId="77" fillId="37" borderId="75" xfId="135" applyNumberFormat="1" applyFont="1" applyFill="1" applyBorder="1" applyAlignment="1">
      <alignment horizontal="center" vertical="center" wrapText="1"/>
    </xf>
    <xf numFmtId="0" fontId="77" fillId="37" borderId="75" xfId="135" applyFont="1" applyFill="1" applyBorder="1" applyAlignment="1">
      <alignment horizontal="center" vertical="center" wrapText="1"/>
    </xf>
    <xf numFmtId="167" fontId="111" fillId="37" borderId="75" xfId="135" applyNumberFormat="1" applyFont="1" applyFill="1" applyBorder="1" applyAlignment="1">
      <alignment horizontal="center" vertical="center" wrapText="1"/>
    </xf>
    <xf numFmtId="0" fontId="78" fillId="36" borderId="31" xfId="135" applyFont="1" applyFill="1" applyBorder="1" applyAlignment="1">
      <alignment horizontal="center" vertical="center" wrapText="1"/>
    </xf>
    <xf numFmtId="0" fontId="78" fillId="37" borderId="12" xfId="135" applyFont="1" applyFill="1" applyBorder="1" applyAlignment="1">
      <alignment wrapText="1"/>
    </xf>
    <xf numFmtId="0" fontId="77" fillId="37" borderId="12" xfId="135" applyFont="1" applyFill="1" applyBorder="1" applyAlignment="1">
      <alignment vertical="center" wrapText="1"/>
    </xf>
    <xf numFmtId="165" fontId="78" fillId="37" borderId="12" xfId="135" applyNumberFormat="1" applyFont="1" applyFill="1" applyBorder="1" applyAlignment="1">
      <alignment horizontal="right" vertical="center" wrapText="1"/>
    </xf>
    <xf numFmtId="0" fontId="77" fillId="37" borderId="12" xfId="135" applyFont="1" applyFill="1" applyBorder="1" applyAlignment="1">
      <alignment horizontal="center" vertical="center" wrapText="1"/>
    </xf>
    <xf numFmtId="167" fontId="111" fillId="37" borderId="12" xfId="135" applyNumberFormat="1" applyFont="1" applyFill="1" applyBorder="1" applyAlignment="1">
      <alignment horizontal="center" vertical="center" wrapText="1"/>
    </xf>
    <xf numFmtId="0" fontId="111" fillId="44" borderId="34" xfId="135" applyFont="1" applyFill="1" applyBorder="1" applyAlignment="1">
      <alignment wrapText="1"/>
    </xf>
    <xf numFmtId="0" fontId="111" fillId="44" borderId="31" xfId="135" applyFont="1" applyFill="1" applyBorder="1" applyAlignment="1">
      <alignment vertical="center" wrapText="1"/>
    </xf>
    <xf numFmtId="165" fontId="78" fillId="44" borderId="31" xfId="135" applyNumberFormat="1" applyFont="1" applyFill="1" applyBorder="1" applyAlignment="1">
      <alignment horizontal="right" vertical="center" wrapText="1"/>
    </xf>
    <xf numFmtId="165" fontId="77" fillId="44" borderId="31" xfId="135" applyNumberFormat="1" applyFont="1" applyFill="1" applyBorder="1" applyAlignment="1">
      <alignment horizontal="center" vertical="center" wrapText="1"/>
    </xf>
    <xf numFmtId="0" fontId="77" fillId="44" borderId="31" xfId="135" applyFont="1" applyFill="1" applyBorder="1" applyAlignment="1">
      <alignment horizontal="center" vertical="center" wrapText="1"/>
    </xf>
    <xf numFmtId="167" fontId="111" fillId="44" borderId="35" xfId="135" applyNumberFormat="1" applyFont="1" applyFill="1" applyBorder="1" applyAlignment="1">
      <alignment horizontal="center" vertical="center" wrapText="1"/>
    </xf>
    <xf numFmtId="0" fontId="111" fillId="3" borderId="34" xfId="135" applyFont="1" applyFill="1" applyBorder="1" applyAlignment="1">
      <alignment horizontal="center" vertical="center" wrapText="1"/>
    </xf>
    <xf numFmtId="0" fontId="111" fillId="3" borderId="31" xfId="135" applyFont="1" applyFill="1" applyBorder="1" applyAlignment="1">
      <alignment vertical="center" wrapText="1"/>
    </xf>
    <xf numFmtId="165" fontId="78" fillId="3" borderId="31" xfId="135" applyNumberFormat="1" applyFont="1" applyFill="1" applyBorder="1" applyAlignment="1">
      <alignment horizontal="right" vertical="center" wrapText="1"/>
    </xf>
    <xf numFmtId="0" fontId="78" fillId="3" borderId="31" xfId="135" applyFont="1" applyFill="1" applyBorder="1" applyAlignment="1">
      <alignment horizontal="center" vertical="center" wrapText="1"/>
    </xf>
    <xf numFmtId="0" fontId="77" fillId="3" borderId="31" xfId="135" applyFont="1" applyFill="1" applyBorder="1" applyAlignment="1">
      <alignment horizontal="center" vertical="center" wrapText="1"/>
    </xf>
    <xf numFmtId="167" fontId="111" fillId="3" borderId="35" xfId="135" applyNumberFormat="1" applyFont="1" applyFill="1" applyBorder="1" applyAlignment="1">
      <alignment horizontal="center" vertical="center" wrapText="1"/>
    </xf>
    <xf numFmtId="0" fontId="78" fillId="33" borderId="12" xfId="135" applyFont="1" applyFill="1" applyBorder="1" applyAlignment="1">
      <alignment wrapText="1"/>
    </xf>
    <xf numFmtId="0" fontId="77" fillId="33" borderId="12" xfId="135" applyFont="1" applyFill="1" applyBorder="1" applyAlignment="1">
      <alignment vertical="center" wrapText="1"/>
    </xf>
    <xf numFmtId="165" fontId="78" fillId="33" borderId="12" xfId="135" applyNumberFormat="1" applyFont="1" applyFill="1" applyBorder="1" applyAlignment="1">
      <alignment horizontal="right" vertical="center" wrapText="1"/>
    </xf>
    <xf numFmtId="165" fontId="77" fillId="33" borderId="12" xfId="135" applyNumberFormat="1" applyFont="1" applyFill="1" applyBorder="1" applyAlignment="1">
      <alignment horizontal="center" vertical="center" wrapText="1"/>
    </xf>
    <xf numFmtId="165" fontId="77" fillId="33" borderId="87" xfId="135" applyNumberFormat="1" applyFont="1" applyFill="1" applyBorder="1" applyAlignment="1">
      <alignment horizontal="center" vertical="center" wrapText="1"/>
    </xf>
    <xf numFmtId="0" fontId="77" fillId="33" borderId="95" xfId="135" applyFont="1" applyFill="1" applyBorder="1" applyAlignment="1">
      <alignment horizontal="center" vertical="center" wrapText="1"/>
    </xf>
    <xf numFmtId="0" fontId="77" fillId="33" borderId="12" xfId="135" applyFont="1" applyFill="1" applyBorder="1" applyAlignment="1">
      <alignment horizontal="center" vertical="center" wrapText="1"/>
    </xf>
    <xf numFmtId="167" fontId="111" fillId="33" borderId="12" xfId="135" applyNumberFormat="1" applyFont="1" applyFill="1" applyBorder="1" applyAlignment="1">
      <alignment horizontal="center" vertical="center" wrapText="1"/>
    </xf>
    <xf numFmtId="0" fontId="31" fillId="0" borderId="41" xfId="135" applyFont="1" applyFill="1" applyBorder="1" applyAlignment="1">
      <alignment wrapText="1"/>
    </xf>
    <xf numFmtId="4" fontId="3" fillId="62" borderId="36" xfId="135" applyNumberFormat="1" applyFont="1" applyFill="1" applyBorder="1" applyAlignment="1">
      <alignment horizontal="right" vertical="center" wrapText="1"/>
    </xf>
    <xf numFmtId="0" fontId="31" fillId="0" borderId="0" xfId="135" applyFont="1" applyFill="1" applyBorder="1" applyAlignment="1">
      <alignment wrapText="1"/>
    </xf>
    <xf numFmtId="0" fontId="96" fillId="0" borderId="41" xfId="135" applyFont="1" applyFill="1" applyBorder="1" applyAlignment="1">
      <alignment horizontal="center" vertical="center" wrapText="1"/>
    </xf>
    <xf numFmtId="0" fontId="96" fillId="0" borderId="0" xfId="135" applyFont="1" applyFill="1" applyBorder="1" applyAlignment="1">
      <alignment horizontal="center" vertical="center" wrapText="1"/>
    </xf>
    <xf numFmtId="0" fontId="31" fillId="0" borderId="0" xfId="135" applyFont="1" applyFill="1" applyBorder="1" applyAlignment="1">
      <alignment vertical="center" wrapText="1"/>
    </xf>
    <xf numFmtId="0" fontId="106" fillId="0" borderId="0" xfId="135" applyFont="1" applyFill="1" applyBorder="1" applyAlignment="1">
      <alignment horizontal="right" vertical="center" wrapText="1"/>
    </xf>
    <xf numFmtId="0" fontId="31" fillId="0" borderId="0" xfId="135" applyFont="1" applyFill="1" applyBorder="1" applyAlignment="1">
      <alignment horizontal="right" vertical="center" wrapText="1"/>
    </xf>
    <xf numFmtId="0" fontId="106" fillId="0" borderId="0" xfId="135" applyFont="1" applyFill="1" applyBorder="1" applyAlignment="1">
      <alignment horizontal="center" vertical="center" wrapText="1"/>
    </xf>
    <xf numFmtId="0" fontId="31" fillId="0" borderId="0" xfId="135" applyFont="1" applyFill="1" applyBorder="1" applyAlignment="1">
      <alignment horizontal="center" vertical="center" wrapText="1"/>
    </xf>
    <xf numFmtId="4" fontId="106" fillId="0" borderId="0" xfId="135" applyNumberFormat="1" applyFont="1" applyFill="1" applyBorder="1" applyAlignment="1">
      <alignment horizontal="center" vertical="center" wrapText="1"/>
    </xf>
    <xf numFmtId="0" fontId="96" fillId="0" borderId="0" xfId="135" applyFont="1" applyBorder="1" applyAlignment="1">
      <alignment horizontal="center" vertical="center" wrapText="1"/>
    </xf>
    <xf numFmtId="0" fontId="31" fillId="0" borderId="0" xfId="135" applyFont="1" applyBorder="1" applyAlignment="1">
      <alignment vertical="center" wrapText="1"/>
    </xf>
    <xf numFmtId="0" fontId="106" fillId="0" borderId="0" xfId="135" applyFont="1" applyBorder="1" applyAlignment="1">
      <alignment horizontal="right" vertical="center" wrapText="1"/>
    </xf>
    <xf numFmtId="0" fontId="31" fillId="45" borderId="0" xfId="135" applyFont="1" applyFill="1" applyBorder="1" applyAlignment="1">
      <alignment horizontal="right" vertical="center" wrapText="1"/>
    </xf>
    <xf numFmtId="0" fontId="31" fillId="0" borderId="0" xfId="135" applyFont="1" applyBorder="1" applyAlignment="1">
      <alignment horizontal="right" vertical="center" wrapText="1"/>
    </xf>
    <xf numFmtId="0" fontId="106" fillId="0" borderId="0" xfId="135" applyFont="1" applyBorder="1" applyAlignment="1">
      <alignment horizontal="center" vertical="center" wrapText="1"/>
    </xf>
    <xf numFmtId="0" fontId="31" fillId="0" borderId="0" xfId="135" applyFont="1" applyBorder="1" applyAlignment="1">
      <alignment horizontal="center" vertical="center" wrapText="1"/>
    </xf>
    <xf numFmtId="167" fontId="20" fillId="4" borderId="9" xfId="1" applyNumberFormat="1" applyFont="1" applyFill="1" applyBorder="1" applyAlignment="1">
      <alignment horizontal="center" vertical="center"/>
    </xf>
    <xf numFmtId="0" fontId="26" fillId="41" borderId="0" xfId="136" applyFont="1" applyFill="1"/>
    <xf numFmtId="0" fontId="12" fillId="0" borderId="0" xfId="136" applyFont="1"/>
    <xf numFmtId="0" fontId="26" fillId="0" borderId="0" xfId="136" applyFont="1" applyAlignment="1">
      <alignment horizontal="left"/>
    </xf>
    <xf numFmtId="0" fontId="26" fillId="0" borderId="0" xfId="136" applyFont="1" applyAlignment="1">
      <alignment horizontal="center"/>
    </xf>
    <xf numFmtId="0" fontId="20" fillId="41" borderId="0" xfId="136" applyFont="1" applyFill="1" applyBorder="1" applyAlignment="1">
      <alignment horizontal="center" wrapText="1"/>
    </xf>
    <xf numFmtId="0" fontId="26" fillId="0" borderId="0" xfId="136" applyFont="1" applyFill="1"/>
    <xf numFmtId="0" fontId="26" fillId="0" borderId="0" xfId="136" applyFont="1"/>
    <xf numFmtId="0" fontId="20" fillId="41" borderId="0" xfId="136" applyFont="1" applyFill="1" applyBorder="1" applyAlignment="1">
      <alignment horizontal="centerContinuous" wrapText="1"/>
    </xf>
    <xf numFmtId="0" fontId="26" fillId="41" borderId="0" xfId="136" applyFont="1" applyFill="1" applyAlignment="1">
      <alignment horizontal="center"/>
    </xf>
    <xf numFmtId="0" fontId="20" fillId="41" borderId="13" xfId="136" applyFont="1" applyFill="1" applyBorder="1"/>
    <xf numFmtId="49" fontId="20" fillId="41" borderId="13" xfId="136" applyNumberFormat="1" applyFont="1" applyFill="1" applyBorder="1"/>
    <xf numFmtId="0" fontId="12" fillId="41" borderId="0" xfId="136" applyFont="1" applyFill="1" applyBorder="1" applyAlignment="1">
      <alignment horizontal="left" vertical="center" wrapText="1"/>
    </xf>
    <xf numFmtId="0" fontId="26" fillId="41" borderId="0" xfId="136" applyFont="1" applyFill="1" applyBorder="1" applyAlignment="1">
      <alignment horizontal="left" vertical="center" wrapText="1"/>
    </xf>
    <xf numFmtId="0" fontId="26" fillId="41" borderId="0" xfId="136" applyFont="1" applyFill="1" applyAlignment="1">
      <alignment horizontal="left" vertical="center"/>
    </xf>
    <xf numFmtId="0" fontId="26" fillId="0" borderId="0" xfId="136" applyFont="1" applyFill="1" applyAlignment="1">
      <alignment horizontal="left" vertical="center"/>
    </xf>
    <xf numFmtId="0" fontId="20" fillId="41" borderId="9" xfId="136" applyFont="1" applyFill="1" applyBorder="1"/>
    <xf numFmtId="49" fontId="20" fillId="41" borderId="9" xfId="136" applyNumberFormat="1" applyFont="1" applyFill="1" applyBorder="1"/>
    <xf numFmtId="0" fontId="82" fillId="0" borderId="0" xfId="136" applyFont="1" applyFill="1" applyAlignment="1">
      <alignment horizontal="left" vertical="center" wrapText="1"/>
    </xf>
    <xf numFmtId="0" fontId="12" fillId="41" borderId="0" xfId="136" applyFont="1" applyFill="1"/>
    <xf numFmtId="0" fontId="80" fillId="41" borderId="0" xfId="136" applyFont="1" applyFill="1" applyBorder="1" applyAlignment="1">
      <alignment horizontal="left" wrapText="1"/>
    </xf>
    <xf numFmtId="0" fontId="12" fillId="41" borderId="0" xfId="136" applyFont="1" applyFill="1" applyBorder="1" applyAlignment="1">
      <alignment wrapText="1"/>
    </xf>
    <xf numFmtId="0" fontId="26" fillId="41" borderId="0" xfId="136" applyFont="1" applyFill="1" applyBorder="1" applyAlignment="1">
      <alignment horizontal="left"/>
    </xf>
    <xf numFmtId="0" fontId="26" fillId="41" borderId="0" xfId="136" applyFont="1" applyFill="1" applyBorder="1" applyAlignment="1">
      <alignment horizontal="centerContinuous" wrapText="1"/>
    </xf>
    <xf numFmtId="0" fontId="26" fillId="41" borderId="88" xfId="136" applyFont="1" applyFill="1" applyBorder="1" applyAlignment="1"/>
    <xf numFmtId="0" fontId="26" fillId="41" borderId="88" xfId="136" applyFont="1" applyFill="1" applyBorder="1" applyAlignment="1">
      <alignment wrapText="1"/>
    </xf>
    <xf numFmtId="0" fontId="12" fillId="0" borderId="0" xfId="136" applyFont="1" applyFill="1"/>
    <xf numFmtId="0" fontId="12" fillId="0" borderId="5" xfId="136" applyFont="1" applyBorder="1" applyAlignment="1">
      <alignment horizontal="centerContinuous" wrapText="1"/>
    </xf>
    <xf numFmtId="0" fontId="12" fillId="0" borderId="9" xfId="136" applyFont="1" applyBorder="1" applyAlignment="1">
      <alignment horizontal="centerContinuous" wrapText="1"/>
    </xf>
    <xf numFmtId="0" fontId="12" fillId="0" borderId="9" xfId="136" applyFont="1" applyBorder="1" applyAlignment="1">
      <alignment horizontal="center" wrapText="1"/>
    </xf>
    <xf numFmtId="0" fontId="12" fillId="0" borderId="10" xfId="136" applyFont="1" applyBorder="1" applyAlignment="1">
      <alignment horizontal="centerContinuous" wrapText="1"/>
    </xf>
    <xf numFmtId="0" fontId="35" fillId="0" borderId="13" xfId="136" applyFont="1" applyFill="1" applyBorder="1" applyAlignment="1">
      <alignment horizontal="center" vertical="center" wrapText="1"/>
    </xf>
    <xf numFmtId="0" fontId="12" fillId="0" borderId="13" xfId="136" applyFont="1" applyBorder="1" applyAlignment="1">
      <alignment horizontal="center" wrapText="1"/>
    </xf>
    <xf numFmtId="0" fontId="84" fillId="0" borderId="75" xfId="136" applyFont="1" applyFill="1" applyBorder="1" applyAlignment="1">
      <alignment horizontal="center" vertical="top" wrapText="1"/>
    </xf>
    <xf numFmtId="0" fontId="26" fillId="0" borderId="0" xfId="136" applyFont="1" applyFill="1" applyAlignment="1">
      <alignment horizontal="center" vertical="center"/>
    </xf>
    <xf numFmtId="0" fontId="12" fillId="0" borderId="10" xfId="136" applyFont="1" applyFill="1" applyBorder="1" applyAlignment="1">
      <alignment horizontal="center" vertical="center" wrapText="1"/>
    </xf>
    <xf numFmtId="0" fontId="20" fillId="0" borderId="9" xfId="136" applyFont="1" applyFill="1" applyBorder="1" applyAlignment="1">
      <alignment horizontal="left" vertical="center" wrapText="1"/>
    </xf>
    <xf numFmtId="165" fontId="26" fillId="0" borderId="9" xfId="136" applyNumberFormat="1" applyFont="1" applyFill="1" applyBorder="1" applyAlignment="1">
      <alignment horizontal="center" vertical="center" wrapText="1"/>
    </xf>
    <xf numFmtId="0" fontId="26" fillId="0" borderId="0" xfId="136" applyFont="1" applyAlignment="1">
      <alignment horizontal="center" vertical="center"/>
    </xf>
    <xf numFmtId="0" fontId="12" fillId="0" borderId="10" xfId="136" applyFont="1" applyBorder="1" applyAlignment="1">
      <alignment horizontal="center" vertical="center" wrapText="1"/>
    </xf>
    <xf numFmtId="0" fontId="26" fillId="0" borderId="9" xfId="136" applyFont="1" applyBorder="1" applyAlignment="1">
      <alignment horizontal="left" vertical="center" wrapText="1"/>
    </xf>
    <xf numFmtId="165" fontId="26" fillId="0" borderId="9" xfId="136" applyNumberFormat="1" applyFont="1" applyBorder="1" applyAlignment="1">
      <alignment horizontal="center" vertical="center" wrapText="1"/>
    </xf>
    <xf numFmtId="0" fontId="20" fillId="0" borderId="9" xfId="136" applyFont="1" applyBorder="1" applyAlignment="1">
      <alignment horizontal="left" vertical="center" wrapText="1"/>
    </xf>
    <xf numFmtId="0" fontId="20" fillId="0" borderId="0" xfId="136" applyFont="1" applyFill="1" applyAlignment="1">
      <alignment horizontal="center" vertical="center"/>
    </xf>
    <xf numFmtId="0" fontId="20" fillId="43" borderId="0" xfId="136" applyFont="1" applyFill="1" applyAlignment="1">
      <alignment horizontal="center" vertical="center"/>
    </xf>
    <xf numFmtId="0" fontId="20" fillId="43" borderId="9" xfId="136" applyFont="1" applyFill="1" applyBorder="1" applyAlignment="1">
      <alignment wrapText="1"/>
    </xf>
    <xf numFmtId="165" fontId="20" fillId="43" borderId="9" xfId="136" applyNumberFormat="1" applyFont="1" applyFill="1" applyBorder="1" applyAlignment="1">
      <alignment horizontal="center" vertical="center" wrapText="1"/>
    </xf>
    <xf numFmtId="0" fontId="26" fillId="0" borderId="9" xfId="136" applyFont="1" applyFill="1" applyBorder="1" applyAlignment="1">
      <alignment wrapText="1"/>
    </xf>
    <xf numFmtId="0" fontId="81" fillId="43" borderId="10" xfId="136" applyFont="1" applyFill="1" applyBorder="1" applyAlignment="1">
      <alignment horizontal="center" vertical="center" wrapText="1"/>
    </xf>
    <xf numFmtId="0" fontId="20" fillId="43" borderId="9" xfId="136" applyFont="1" applyFill="1" applyBorder="1" applyAlignment="1">
      <alignment horizontal="left" vertical="center" wrapText="1"/>
    </xf>
    <xf numFmtId="0" fontId="12" fillId="8" borderId="10" xfId="136" applyFont="1" applyFill="1" applyBorder="1" applyAlignment="1">
      <alignment horizontal="center" vertical="center" wrapText="1"/>
    </xf>
    <xf numFmtId="0" fontId="20" fillId="8" borderId="9" xfId="136" applyFont="1" applyFill="1" applyBorder="1" applyAlignment="1">
      <alignment horizontal="left" vertical="center" wrapText="1"/>
    </xf>
    <xf numFmtId="165" fontId="26" fillId="8" borderId="9" xfId="136" applyNumberFormat="1" applyFont="1" applyFill="1" applyBorder="1" applyAlignment="1">
      <alignment horizontal="center" vertical="center" wrapText="1"/>
    </xf>
    <xf numFmtId="0" fontId="26" fillId="0" borderId="12" xfId="136" applyFont="1" applyFill="1" applyBorder="1"/>
    <xf numFmtId="0" fontId="26" fillId="0" borderId="95" xfId="136" applyFont="1" applyFill="1" applyBorder="1"/>
    <xf numFmtId="49" fontId="86" fillId="0" borderId="30" xfId="136" applyNumberFormat="1" applyFont="1" applyFill="1" applyBorder="1" applyAlignment="1">
      <alignment horizontal="center" vertical="center" wrapText="1"/>
    </xf>
    <xf numFmtId="49" fontId="20" fillId="0" borderId="13" xfId="136" applyNumberFormat="1" applyFont="1" applyFill="1" applyBorder="1" applyAlignment="1">
      <alignment horizontal="left" vertical="center" wrapText="1"/>
    </xf>
    <xf numFmtId="49" fontId="20" fillId="0" borderId="9" xfId="136" applyNumberFormat="1" applyFont="1" applyFill="1" applyBorder="1" applyAlignment="1">
      <alignment horizontal="left" vertical="center" wrapText="1"/>
    </xf>
    <xf numFmtId="0" fontId="26" fillId="41" borderId="0" xfId="136" applyFont="1" applyFill="1" applyAlignment="1">
      <alignment horizontal="center" vertical="center"/>
    </xf>
    <xf numFmtId="49" fontId="86" fillId="8" borderId="30" xfId="136" applyNumberFormat="1" applyFont="1" applyFill="1" applyBorder="1" applyAlignment="1">
      <alignment horizontal="center" vertical="center" wrapText="1"/>
    </xf>
    <xf numFmtId="165" fontId="26" fillId="41" borderId="9" xfId="136" applyNumberFormat="1" applyFont="1" applyFill="1" applyBorder="1" applyAlignment="1">
      <alignment horizontal="center" vertical="center" wrapText="1"/>
    </xf>
    <xf numFmtId="0" fontId="26" fillId="41" borderId="9" xfId="136" applyFont="1" applyFill="1" applyBorder="1" applyAlignment="1">
      <alignment horizontal="left" vertical="center" wrapText="1"/>
    </xf>
    <xf numFmtId="0" fontId="20" fillId="41" borderId="9" xfId="136" applyFont="1" applyFill="1" applyBorder="1" applyAlignment="1">
      <alignment horizontal="left" vertical="center" wrapText="1"/>
    </xf>
    <xf numFmtId="0" fontId="26" fillId="0" borderId="9" xfId="136" applyFont="1" applyFill="1" applyBorder="1" applyAlignment="1">
      <alignment horizontal="left" vertical="center" wrapText="1"/>
    </xf>
    <xf numFmtId="0" fontId="20" fillId="41" borderId="0" xfId="136" applyFont="1" applyFill="1" applyAlignment="1">
      <alignment horizontal="center" vertical="center"/>
    </xf>
    <xf numFmtId="165" fontId="20" fillId="41" borderId="9" xfId="136" applyNumberFormat="1" applyFont="1" applyFill="1" applyBorder="1" applyAlignment="1">
      <alignment horizontal="center" vertical="center" wrapText="1"/>
    </xf>
    <xf numFmtId="0" fontId="26" fillId="0" borderId="0" xfId="136" applyFont="1" applyFill="1" applyBorder="1"/>
    <xf numFmtId="0" fontId="26" fillId="0" borderId="13" xfId="136" applyFont="1" applyFill="1" applyBorder="1"/>
    <xf numFmtId="0" fontId="26" fillId="0" borderId="30" xfId="136" applyFont="1" applyFill="1" applyBorder="1"/>
    <xf numFmtId="0" fontId="26" fillId="41" borderId="89" xfId="136" applyFont="1" applyFill="1" applyBorder="1" applyAlignment="1">
      <alignment wrapText="1"/>
    </xf>
    <xf numFmtId="165" fontId="26" fillId="41" borderId="89" xfId="136" applyNumberFormat="1" applyFont="1" applyFill="1" applyBorder="1" applyAlignment="1">
      <alignment wrapText="1"/>
    </xf>
    <xf numFmtId="0" fontId="81" fillId="43" borderId="9" xfId="136" applyFont="1" applyFill="1" applyBorder="1" applyAlignment="1">
      <alignment horizontal="center" wrapText="1"/>
    </xf>
    <xf numFmtId="0" fontId="87" fillId="43" borderId="9" xfId="136" applyFont="1" applyFill="1" applyBorder="1" applyAlignment="1">
      <alignment wrapText="1"/>
    </xf>
    <xf numFmtId="165" fontId="20" fillId="43" borderId="9" xfId="136" applyNumberFormat="1" applyFont="1" applyFill="1" applyBorder="1" applyAlignment="1">
      <alignment horizontal="center" wrapText="1"/>
    </xf>
    <xf numFmtId="0" fontId="20" fillId="0" borderId="0" xfId="136" applyFont="1" applyFill="1"/>
    <xf numFmtId="0" fontId="20" fillId="43" borderId="0" xfId="136" applyFont="1" applyFill="1"/>
    <xf numFmtId="0" fontId="35" fillId="0" borderId="9" xfId="136" applyFont="1" applyFill="1" applyBorder="1" applyAlignment="1">
      <alignment horizontal="center" vertical="center" wrapText="1"/>
    </xf>
    <xf numFmtId="0" fontId="81" fillId="0" borderId="9" xfId="136" applyFont="1" applyFill="1" applyBorder="1" applyAlignment="1">
      <alignment horizontal="center" wrapText="1"/>
    </xf>
    <xf numFmtId="165" fontId="26" fillId="0" borderId="9" xfId="136" applyNumberFormat="1" applyFont="1" applyFill="1" applyBorder="1" applyAlignment="1">
      <alignment horizontal="center" wrapText="1"/>
    </xf>
    <xf numFmtId="0" fontId="26" fillId="0" borderId="75" xfId="136" applyFont="1" applyFill="1" applyBorder="1"/>
    <xf numFmtId="0" fontId="81" fillId="41" borderId="9" xfId="136" applyFont="1" applyFill="1" applyBorder="1" applyAlignment="1">
      <alignment horizontal="center" wrapText="1"/>
    </xf>
    <xf numFmtId="0" fontId="20" fillId="0" borderId="9" xfId="136" applyFont="1" applyBorder="1" applyAlignment="1">
      <alignment wrapText="1"/>
    </xf>
    <xf numFmtId="165" fontId="20" fillId="41" borderId="9" xfId="136" applyNumberFormat="1" applyFont="1" applyFill="1" applyBorder="1" applyAlignment="1">
      <alignment horizontal="center" wrapText="1"/>
    </xf>
    <xf numFmtId="165" fontId="26" fillId="41" borderId="9" xfId="136" applyNumberFormat="1" applyFont="1" applyFill="1" applyBorder="1" applyAlignment="1">
      <alignment horizontal="center" wrapText="1"/>
    </xf>
    <xf numFmtId="0" fontId="20" fillId="41" borderId="0" xfId="136" applyFont="1" applyFill="1"/>
    <xf numFmtId="165" fontId="26" fillId="0" borderId="0" xfId="136" applyNumberFormat="1" applyFont="1" applyAlignment="1">
      <alignment horizontal="center"/>
    </xf>
    <xf numFmtId="165" fontId="26" fillId="41" borderId="0" xfId="136" applyNumberFormat="1" applyFont="1" applyFill="1" applyAlignment="1">
      <alignment horizontal="center"/>
    </xf>
    <xf numFmtId="165" fontId="26" fillId="41" borderId="0" xfId="136" applyNumberFormat="1" applyFont="1" applyFill="1" applyAlignment="1">
      <alignment horizontal="left" vertical="center"/>
    </xf>
    <xf numFmtId="165" fontId="82" fillId="0" borderId="0" xfId="136" applyNumberFormat="1" applyFont="1" applyFill="1" applyAlignment="1">
      <alignment horizontal="left" vertical="center" wrapText="1"/>
    </xf>
    <xf numFmtId="165" fontId="20" fillId="41" borderId="0" xfId="136" applyNumberFormat="1" applyFont="1" applyFill="1" applyBorder="1" applyAlignment="1">
      <alignment horizontal="centerContinuous" wrapText="1"/>
    </xf>
    <xf numFmtId="165" fontId="12" fillId="0" borderId="0" xfId="136" applyNumberFormat="1" applyFont="1"/>
    <xf numFmtId="165" fontId="12" fillId="0" borderId="10" xfId="136" applyNumberFormat="1" applyFont="1" applyBorder="1" applyAlignment="1">
      <alignment horizontal="centerContinuous" wrapText="1"/>
    </xf>
    <xf numFmtId="165" fontId="12" fillId="0" borderId="9" xfId="136" applyNumberFormat="1" applyFont="1" applyBorder="1" applyAlignment="1">
      <alignment horizontal="center" wrapText="1"/>
    </xf>
    <xf numFmtId="165" fontId="84" fillId="0" borderId="75" xfId="136" applyNumberFormat="1" applyFont="1" applyFill="1" applyBorder="1" applyAlignment="1">
      <alignment horizontal="center" vertical="top" wrapText="1"/>
    </xf>
    <xf numFmtId="164" fontId="35" fillId="0" borderId="10" xfId="1" applyNumberFormat="1" applyFont="1" applyFill="1" applyBorder="1" applyAlignment="1">
      <alignment horizontal="center" vertical="top"/>
    </xf>
    <xf numFmtId="49" fontId="20" fillId="4" borderId="38" xfId="1" applyNumberFormat="1" applyFont="1" applyFill="1" applyBorder="1" applyAlignment="1">
      <alignment horizontal="center" vertical="center"/>
    </xf>
    <xf numFmtId="167" fontId="26" fillId="0" borderId="5" xfId="1" applyNumberFormat="1" applyFont="1" applyFill="1" applyBorder="1" applyAlignment="1">
      <alignment horizontal="center" vertical="center"/>
    </xf>
    <xf numFmtId="167" fontId="41" fillId="0" borderId="0" xfId="0" applyNumberFormat="1" applyFont="1" applyBorder="1" applyAlignment="1">
      <alignment horizontal="center" vertical="center"/>
    </xf>
    <xf numFmtId="167" fontId="41" fillId="33" borderId="33" xfId="0" applyNumberFormat="1" applyFont="1" applyFill="1" applyBorder="1" applyAlignment="1">
      <alignment vertical="center"/>
    </xf>
    <xf numFmtId="167" fontId="37" fillId="32" borderId="4" xfId="1" applyNumberFormat="1" applyFont="1" applyFill="1" applyBorder="1" applyAlignment="1">
      <alignment horizontal="center" vertical="center"/>
    </xf>
    <xf numFmtId="167" fontId="37" fillId="32" borderId="19" xfId="1" applyNumberFormat="1" applyFont="1" applyFill="1" applyBorder="1" applyAlignment="1">
      <alignment horizontal="center" vertical="center"/>
    </xf>
    <xf numFmtId="167" fontId="37" fillId="32" borderId="9" xfId="1" applyNumberFormat="1" applyFont="1" applyFill="1" applyBorder="1" applyAlignment="1">
      <alignment horizontal="center" vertical="center"/>
    </xf>
    <xf numFmtId="167" fontId="41" fillId="0" borderId="33" xfId="0" applyNumberFormat="1" applyFont="1" applyBorder="1" applyAlignment="1">
      <alignment horizontal="center"/>
    </xf>
    <xf numFmtId="164" fontId="20" fillId="33" borderId="5" xfId="1" applyNumberFormat="1" applyFont="1" applyFill="1" applyBorder="1" applyAlignment="1">
      <alignment horizontal="left" vertical="center" wrapText="1"/>
    </xf>
    <xf numFmtId="164" fontId="20" fillId="33" borderId="81" xfId="1" applyNumberFormat="1" applyFont="1" applyFill="1" applyBorder="1" applyAlignment="1">
      <alignment horizontal="left" vertical="center" wrapText="1"/>
    </xf>
    <xf numFmtId="164" fontId="20" fillId="33" borderId="68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7" fontId="41" fillId="0" borderId="0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164" fontId="20" fillId="4" borderId="9" xfId="1" applyNumberFormat="1" applyFont="1" applyFill="1" applyBorder="1" applyAlignment="1">
      <alignment horizontal="center" vertical="top" wrapText="1"/>
    </xf>
    <xf numFmtId="167" fontId="20" fillId="4" borderId="1" xfId="1" applyNumberFormat="1" applyFont="1" applyFill="1" applyBorder="1" applyAlignment="1">
      <alignment horizontal="center" vertical="top" wrapText="1"/>
    </xf>
    <xf numFmtId="167" fontId="20" fillId="4" borderId="16" xfId="1" applyNumberFormat="1" applyFont="1" applyFill="1" applyBorder="1" applyAlignment="1">
      <alignment horizontal="center" vertical="top"/>
    </xf>
    <xf numFmtId="167" fontId="20" fillId="4" borderId="17" xfId="1" applyNumberFormat="1" applyFont="1" applyFill="1" applyBorder="1" applyAlignment="1">
      <alignment horizontal="center" vertical="top"/>
    </xf>
    <xf numFmtId="167" fontId="35" fillId="4" borderId="0" xfId="1" applyNumberFormat="1" applyFont="1" applyFill="1" applyBorder="1" applyAlignment="1">
      <alignment horizontal="center" vertical="top" wrapText="1"/>
    </xf>
    <xf numFmtId="167" fontId="20" fillId="4" borderId="1" xfId="1" applyNumberFormat="1" applyFont="1" applyFill="1" applyBorder="1" applyAlignment="1">
      <alignment horizontal="center" vertical="center" wrapText="1"/>
    </xf>
    <xf numFmtId="167" fontId="20" fillId="4" borderId="4" xfId="1" applyNumberFormat="1" applyFont="1" applyFill="1" applyBorder="1" applyAlignment="1">
      <alignment horizontal="center" vertical="center" wrapText="1"/>
    </xf>
    <xf numFmtId="167" fontId="23" fillId="4" borderId="17" xfId="1" applyNumberFormat="1" applyFont="1" applyFill="1" applyBorder="1" applyAlignment="1">
      <alignment horizontal="center" vertical="center" wrapText="1"/>
    </xf>
    <xf numFmtId="167" fontId="23" fillId="4" borderId="19" xfId="1" applyNumberFormat="1" applyFont="1" applyFill="1" applyBorder="1" applyAlignment="1">
      <alignment horizontal="center" vertical="center" wrapText="1"/>
    </xf>
    <xf numFmtId="164" fontId="20" fillId="4" borderId="1" xfId="1" applyNumberFormat="1" applyFont="1" applyFill="1" applyBorder="1" applyAlignment="1">
      <alignment horizontal="center" vertical="top" wrapText="1"/>
    </xf>
    <xf numFmtId="164" fontId="20" fillId="4" borderId="16" xfId="1" applyNumberFormat="1" applyFont="1" applyFill="1" applyBorder="1" applyAlignment="1">
      <alignment horizontal="center" vertical="top" wrapText="1"/>
    </xf>
    <xf numFmtId="164" fontId="20" fillId="4" borderId="4" xfId="1" applyNumberFormat="1" applyFont="1" applyFill="1" applyBorder="1" applyAlignment="1">
      <alignment horizontal="center" vertical="top" wrapText="1"/>
    </xf>
    <xf numFmtId="1" fontId="35" fillId="4" borderId="80" xfId="1" applyNumberFormat="1" applyFont="1" applyFill="1" applyBorder="1" applyAlignment="1">
      <alignment horizontal="center" vertical="top"/>
    </xf>
    <xf numFmtId="1" fontId="35" fillId="4" borderId="29" xfId="1" applyNumberFormat="1" applyFont="1" applyFill="1" applyBorder="1" applyAlignment="1">
      <alignment horizontal="center" vertical="top"/>
    </xf>
    <xf numFmtId="167" fontId="20" fillId="4" borderId="5" xfId="1" applyNumberFormat="1" applyFont="1" applyFill="1" applyBorder="1" applyAlignment="1">
      <alignment horizontal="center" vertical="center" wrapText="1"/>
    </xf>
    <xf numFmtId="164" fontId="20" fillId="4" borderId="36" xfId="1" applyNumberFormat="1" applyFont="1" applyFill="1" applyBorder="1" applyAlignment="1">
      <alignment horizontal="center" vertical="top" wrapText="1"/>
    </xf>
    <xf numFmtId="164" fontId="20" fillId="4" borderId="62" xfId="1" applyNumberFormat="1" applyFont="1" applyFill="1" applyBorder="1" applyAlignment="1">
      <alignment horizontal="center" vertical="top" wrapText="1"/>
    </xf>
    <xf numFmtId="1" fontId="35" fillId="4" borderId="4" xfId="1" applyNumberFormat="1" applyFont="1" applyFill="1" applyBorder="1" applyAlignment="1">
      <alignment horizontal="center" vertical="top"/>
    </xf>
    <xf numFmtId="0" fontId="41" fillId="0" borderId="7" xfId="0" applyFont="1" applyBorder="1" applyAlignment="1">
      <alignment horizontal="center"/>
    </xf>
    <xf numFmtId="0" fontId="11" fillId="9" borderId="75" xfId="0" applyNumberFormat="1" applyFont="1" applyFill="1" applyBorder="1" applyAlignment="1">
      <alignment horizontal="center" vertical="center" textRotation="90" wrapText="1"/>
    </xf>
    <xf numFmtId="0" fontId="11" fillId="9" borderId="72" xfId="0" applyNumberFormat="1" applyFont="1" applyFill="1" applyBorder="1" applyAlignment="1">
      <alignment horizontal="center" vertical="center" textRotation="90" wrapText="1"/>
    </xf>
    <xf numFmtId="0" fontId="11" fillId="9" borderId="78" xfId="0" applyNumberFormat="1" applyFont="1" applyFill="1" applyBorder="1" applyAlignment="1">
      <alignment horizontal="center" vertical="center" textRotation="90" wrapText="1"/>
    </xf>
    <xf numFmtId="0" fontId="11" fillId="9" borderId="71" xfId="0" applyNumberFormat="1" applyFont="1" applyFill="1" applyBorder="1" applyAlignment="1">
      <alignment horizontal="center" vertical="center" textRotation="90" wrapText="1"/>
    </xf>
    <xf numFmtId="0" fontId="11" fillId="9" borderId="75" xfId="0" applyFont="1" applyFill="1" applyBorder="1" applyAlignment="1">
      <alignment horizontal="center" vertical="center" textRotation="90" wrapText="1"/>
    </xf>
    <xf numFmtId="0" fontId="11" fillId="9" borderId="72" xfId="0" applyFont="1" applyFill="1" applyBorder="1" applyAlignment="1">
      <alignment horizontal="center" vertical="center" textRotation="90" wrapText="1"/>
    </xf>
    <xf numFmtId="0" fontId="11" fillId="35" borderId="75" xfId="0" applyNumberFormat="1" applyFont="1" applyFill="1" applyBorder="1" applyAlignment="1">
      <alignment horizontal="center" vertical="center" textRotation="90" wrapText="1"/>
    </xf>
    <xf numFmtId="0" fontId="11" fillId="35" borderId="72" xfId="0" applyNumberFormat="1" applyFont="1" applyFill="1" applyBorder="1" applyAlignment="1">
      <alignment horizontal="center" vertical="center" textRotation="90" wrapText="1"/>
    </xf>
    <xf numFmtId="0" fontId="11" fillId="35" borderId="78" xfId="0" applyNumberFormat="1" applyFont="1" applyFill="1" applyBorder="1" applyAlignment="1">
      <alignment horizontal="center" vertical="center" textRotation="90" wrapText="1"/>
    </xf>
    <xf numFmtId="0" fontId="11" fillId="35" borderId="71" xfId="0" applyNumberFormat="1" applyFont="1" applyFill="1" applyBorder="1" applyAlignment="1">
      <alignment horizontal="center" vertical="center" textRotation="90" wrapText="1"/>
    </xf>
    <xf numFmtId="0" fontId="20" fillId="9" borderId="69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9" borderId="65" xfId="0" applyFont="1" applyFill="1" applyBorder="1" applyAlignment="1">
      <alignment horizontal="center" vertical="center" wrapText="1"/>
    </xf>
    <xf numFmtId="0" fontId="10" fillId="9" borderId="76" xfId="0" applyFont="1" applyFill="1" applyBorder="1" applyAlignment="1">
      <alignment horizontal="center" vertical="center" textRotation="90" wrapText="1"/>
    </xf>
    <xf numFmtId="0" fontId="10" fillId="9" borderId="63" xfId="0" applyFont="1" applyFill="1" applyBorder="1" applyAlignment="1">
      <alignment horizontal="center" vertical="center" textRotation="90" wrapText="1"/>
    </xf>
    <xf numFmtId="0" fontId="11" fillId="39" borderId="11" xfId="0" applyNumberFormat="1" applyFont="1" applyFill="1" applyBorder="1" applyAlignment="1">
      <alignment horizontal="center" vertical="center" textRotation="90" wrapText="1"/>
    </xf>
    <xf numFmtId="0" fontId="11" fillId="39" borderId="72" xfId="0" applyNumberFormat="1" applyFont="1" applyFill="1" applyBorder="1" applyAlignment="1">
      <alignment horizontal="center" vertical="center" textRotation="90" wrapText="1"/>
    </xf>
    <xf numFmtId="0" fontId="11" fillId="39" borderId="18" xfId="0" applyNumberFormat="1" applyFont="1" applyFill="1" applyBorder="1" applyAlignment="1">
      <alignment horizontal="center" vertical="center" textRotation="90" wrapText="1"/>
    </xf>
    <xf numFmtId="0" fontId="11" fillId="39" borderId="71" xfId="0" applyNumberFormat="1" applyFont="1" applyFill="1" applyBorder="1" applyAlignment="1">
      <alignment horizontal="center" vertical="center" textRotation="90" wrapText="1"/>
    </xf>
    <xf numFmtId="0" fontId="20" fillId="35" borderId="3" xfId="0" applyFont="1" applyFill="1" applyBorder="1" applyAlignment="1">
      <alignment horizontal="center" vertical="center" wrapText="1"/>
    </xf>
    <xf numFmtId="0" fontId="20" fillId="35" borderId="65" xfId="0" applyFont="1" applyFill="1" applyBorder="1" applyAlignment="1">
      <alignment horizontal="center" vertical="center" wrapText="1"/>
    </xf>
    <xf numFmtId="0" fontId="10" fillId="35" borderId="86" xfId="0" applyFont="1" applyFill="1" applyBorder="1" applyAlignment="1">
      <alignment horizontal="center" vertical="center" textRotation="90" wrapText="1"/>
    </xf>
    <xf numFmtId="0" fontId="10" fillId="35" borderId="101" xfId="0" applyFont="1" applyFill="1" applyBorder="1" applyAlignment="1">
      <alignment horizontal="center" vertical="center" textRotation="90" wrapText="1"/>
    </xf>
    <xf numFmtId="0" fontId="11" fillId="35" borderId="75" xfId="0" applyFont="1" applyFill="1" applyBorder="1" applyAlignment="1">
      <alignment horizontal="center" vertical="center" textRotation="90" wrapText="1"/>
    </xf>
    <xf numFmtId="0" fontId="11" fillId="35" borderId="72" xfId="0" applyFont="1" applyFill="1" applyBorder="1" applyAlignment="1">
      <alignment horizontal="center" vertical="center" textRotation="90" wrapText="1"/>
    </xf>
    <xf numFmtId="0" fontId="20" fillId="39" borderId="69" xfId="0" applyFont="1" applyFill="1" applyBorder="1" applyAlignment="1">
      <alignment horizontal="center" vertical="center" wrapText="1"/>
    </xf>
    <xf numFmtId="0" fontId="20" fillId="39" borderId="3" xfId="0" applyFont="1" applyFill="1" applyBorder="1" applyAlignment="1">
      <alignment horizontal="center" vertical="center" wrapText="1"/>
    </xf>
    <xf numFmtId="0" fontId="20" fillId="39" borderId="65" xfId="0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textRotation="90" wrapText="1"/>
    </xf>
    <xf numFmtId="0" fontId="10" fillId="39" borderId="63" xfId="0" applyFont="1" applyFill="1" applyBorder="1" applyAlignment="1">
      <alignment horizontal="center" vertical="center" textRotation="90" wrapText="1"/>
    </xf>
    <xf numFmtId="0" fontId="11" fillId="39" borderId="11" xfId="0" applyFont="1" applyFill="1" applyBorder="1" applyAlignment="1">
      <alignment horizontal="center" vertical="center" textRotation="90" wrapText="1"/>
    </xf>
    <xf numFmtId="0" fontId="11" fillId="39" borderId="72" xfId="0" applyFont="1" applyFill="1" applyBorder="1" applyAlignment="1">
      <alignment horizontal="center" vertical="center" textRotation="90" wrapText="1"/>
    </xf>
    <xf numFmtId="0" fontId="22" fillId="39" borderId="11" xfId="0" applyNumberFormat="1" applyFont="1" applyFill="1" applyBorder="1" applyAlignment="1">
      <alignment horizontal="center" vertical="center" textRotation="90" wrapText="1"/>
    </xf>
    <xf numFmtId="0" fontId="11" fillId="36" borderId="85" xfId="0" applyNumberFormat="1" applyFont="1" applyFill="1" applyBorder="1" applyAlignment="1">
      <alignment horizontal="center" vertical="center" textRotation="90" wrapText="1"/>
    </xf>
    <xf numFmtId="0" fontId="11" fillId="36" borderId="100" xfId="0" applyNumberFormat="1" applyFont="1" applyFill="1" applyBorder="1" applyAlignment="1">
      <alignment horizontal="center" vertical="center" textRotation="90" wrapText="1"/>
    </xf>
    <xf numFmtId="1" fontId="35" fillId="4" borderId="9" xfId="1" applyNumberFormat="1" applyFont="1" applyFill="1" applyBorder="1" applyAlignment="1">
      <alignment horizontal="center" vertical="top"/>
    </xf>
    <xf numFmtId="165" fontId="10" fillId="8" borderId="10" xfId="0" applyNumberFormat="1" applyFont="1" applyFill="1" applyBorder="1" applyAlignment="1">
      <alignment horizontal="center" vertical="center" textRotation="90" wrapText="1"/>
    </xf>
    <xf numFmtId="165" fontId="10" fillId="8" borderId="15" xfId="0" applyNumberFormat="1" applyFont="1" applyFill="1" applyBorder="1" applyAlignment="1">
      <alignment horizontal="center" vertical="center" textRotation="90" wrapText="1"/>
    </xf>
    <xf numFmtId="0" fontId="11" fillId="8" borderId="5" xfId="0" applyNumberFormat="1" applyFont="1" applyFill="1" applyBorder="1" applyAlignment="1">
      <alignment horizontal="center" vertical="center" textRotation="90" wrapText="1"/>
    </xf>
    <xf numFmtId="0" fontId="11" fillId="8" borderId="14" xfId="0" applyNumberFormat="1" applyFont="1" applyFill="1" applyBorder="1" applyAlignment="1">
      <alignment horizontal="center" vertical="center" textRotation="90" wrapText="1"/>
    </xf>
    <xf numFmtId="0" fontId="11" fillId="8" borderId="9" xfId="0" applyNumberFormat="1" applyFont="1" applyFill="1" applyBorder="1" applyAlignment="1">
      <alignment horizontal="center" vertical="center" textRotation="90" wrapText="1"/>
    </xf>
    <xf numFmtId="0" fontId="11" fillId="8" borderId="11" xfId="0" applyNumberFormat="1" applyFont="1" applyFill="1" applyBorder="1" applyAlignment="1">
      <alignment horizontal="center" vertical="center" textRotation="90" wrapText="1"/>
    </xf>
    <xf numFmtId="0" fontId="11" fillId="8" borderId="9" xfId="0" applyFont="1" applyFill="1" applyBorder="1" applyAlignment="1">
      <alignment horizontal="center" vertical="center" textRotation="90" wrapText="1"/>
    </xf>
    <xf numFmtId="0" fontId="11" fillId="8" borderId="11" xfId="0" applyFont="1" applyFill="1" applyBorder="1" applyAlignment="1">
      <alignment horizontal="center" vertical="center" textRotation="90" wrapText="1"/>
    </xf>
    <xf numFmtId="1" fontId="35" fillId="4" borderId="76" xfId="1" applyNumberFormat="1" applyFont="1" applyFill="1" applyBorder="1" applyAlignment="1">
      <alignment horizontal="center" vertical="top"/>
    </xf>
    <xf numFmtId="1" fontId="35" fillId="4" borderId="27" xfId="1" applyNumberFormat="1" applyFont="1" applyFill="1" applyBorder="1" applyAlignment="1">
      <alignment horizontal="center" vertical="top"/>
    </xf>
    <xf numFmtId="0" fontId="26" fillId="0" borderId="37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1" fillId="34" borderId="75" xfId="0" applyFont="1" applyFill="1" applyBorder="1" applyAlignment="1">
      <alignment horizontal="center" vertical="center" textRotation="90" wrapText="1"/>
    </xf>
    <xf numFmtId="0" fontId="11" fillId="34" borderId="72" xfId="0" applyFont="1" applyFill="1" applyBorder="1" applyAlignment="1">
      <alignment horizontal="center" vertical="center" textRotation="90" wrapText="1"/>
    </xf>
    <xf numFmtId="0" fontId="11" fillId="36" borderId="75" xfId="0" applyNumberFormat="1" applyFont="1" applyFill="1" applyBorder="1" applyAlignment="1">
      <alignment horizontal="center" vertical="center" textRotation="90" wrapText="1"/>
    </xf>
    <xf numFmtId="0" fontId="11" fillId="36" borderId="72" xfId="0" applyNumberFormat="1" applyFont="1" applyFill="1" applyBorder="1" applyAlignment="1">
      <alignment horizontal="center" vertical="center" textRotation="90" wrapText="1"/>
    </xf>
    <xf numFmtId="0" fontId="11" fillId="34" borderId="78" xfId="0" applyNumberFormat="1" applyFont="1" applyFill="1" applyBorder="1" applyAlignment="1">
      <alignment horizontal="center" vertical="center" textRotation="90" wrapText="1"/>
    </xf>
    <xf numFmtId="0" fontId="11" fillId="34" borderId="71" xfId="0" applyNumberFormat="1" applyFont="1" applyFill="1" applyBorder="1" applyAlignment="1">
      <alignment horizontal="center" vertical="center" textRotation="90" wrapText="1"/>
    </xf>
    <xf numFmtId="0" fontId="11" fillId="34" borderId="75" xfId="0" applyNumberFormat="1" applyFont="1" applyFill="1" applyBorder="1" applyAlignment="1">
      <alignment horizontal="center" vertical="center" textRotation="90" wrapText="1"/>
    </xf>
    <xf numFmtId="0" fontId="11" fillId="34" borderId="72" xfId="0" applyNumberFormat="1" applyFont="1" applyFill="1" applyBorder="1" applyAlignment="1">
      <alignment horizontal="center" vertical="center" textRotation="90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textRotation="90" wrapText="1"/>
    </xf>
    <xf numFmtId="0" fontId="10" fillId="9" borderId="26" xfId="0" applyFont="1" applyFill="1" applyBorder="1" applyAlignment="1">
      <alignment horizontal="center" vertical="center" textRotation="90" wrapText="1"/>
    </xf>
    <xf numFmtId="0" fontId="11" fillId="9" borderId="9" xfId="0" applyFont="1" applyFill="1" applyBorder="1" applyAlignment="1">
      <alignment horizontal="center" vertical="center" textRotation="90" wrapText="1"/>
    </xf>
    <xf numFmtId="0" fontId="11" fillId="9" borderId="11" xfId="0" applyFont="1" applyFill="1" applyBorder="1" applyAlignment="1">
      <alignment horizontal="center" vertical="center" textRotation="90" wrapText="1"/>
    </xf>
    <xf numFmtId="0" fontId="11" fillId="9" borderId="9" xfId="0" applyNumberFormat="1" applyFont="1" applyFill="1" applyBorder="1" applyAlignment="1">
      <alignment horizontal="center" vertical="center" textRotation="90" wrapText="1"/>
    </xf>
    <xf numFmtId="0" fontId="11" fillId="9" borderId="11" xfId="0" applyNumberFormat="1" applyFont="1" applyFill="1" applyBorder="1" applyAlignment="1">
      <alignment horizontal="center" vertical="center" textRotation="90" wrapText="1"/>
    </xf>
    <xf numFmtId="0" fontId="11" fillId="9" borderId="12" xfId="0" applyNumberFormat="1" applyFont="1" applyFill="1" applyBorder="1" applyAlignment="1">
      <alignment horizontal="center" vertical="center" textRotation="90" wrapText="1"/>
    </xf>
    <xf numFmtId="0" fontId="11" fillId="9" borderId="19" xfId="0" applyNumberFormat="1" applyFont="1" applyFill="1" applyBorder="1" applyAlignment="1">
      <alignment horizontal="center" vertical="center" textRotation="90" wrapText="1"/>
    </xf>
    <xf numFmtId="0" fontId="11" fillId="9" borderId="18" xfId="0" applyNumberFormat="1" applyFont="1" applyFill="1" applyBorder="1" applyAlignment="1">
      <alignment horizontal="center" vertical="center" textRotation="90" wrapText="1"/>
    </xf>
    <xf numFmtId="0" fontId="20" fillId="34" borderId="69" xfId="0" applyFont="1" applyFill="1" applyBorder="1" applyAlignment="1">
      <alignment horizontal="center" vertical="center" wrapText="1"/>
    </xf>
    <xf numFmtId="0" fontId="20" fillId="34" borderId="3" xfId="0" applyFont="1" applyFill="1" applyBorder="1" applyAlignment="1">
      <alignment horizontal="center" vertical="center" wrapText="1"/>
    </xf>
    <xf numFmtId="0" fontId="20" fillId="34" borderId="65" xfId="0" applyFont="1" applyFill="1" applyBorder="1" applyAlignment="1">
      <alignment horizontal="center" vertical="center" wrapText="1"/>
    </xf>
    <xf numFmtId="0" fontId="23" fillId="34" borderId="76" xfId="0" applyFont="1" applyFill="1" applyBorder="1" applyAlignment="1">
      <alignment horizontal="center" vertical="center" textRotation="90" wrapText="1"/>
    </xf>
    <xf numFmtId="0" fontId="23" fillId="34" borderId="63" xfId="0" applyFont="1" applyFill="1" applyBorder="1" applyAlignment="1">
      <alignment horizontal="center" vertical="center" textRotation="90" wrapText="1"/>
    </xf>
    <xf numFmtId="0" fontId="20" fillId="36" borderId="69" xfId="0" applyFont="1" applyFill="1" applyBorder="1" applyAlignment="1">
      <alignment horizontal="center" vertical="center" wrapText="1"/>
    </xf>
    <xf numFmtId="0" fontId="20" fillId="36" borderId="3" xfId="0" applyFont="1" applyFill="1" applyBorder="1" applyAlignment="1">
      <alignment horizontal="center" vertical="center" wrapText="1"/>
    </xf>
    <xf numFmtId="0" fontId="23" fillId="36" borderId="76" xfId="0" applyFont="1" applyFill="1" applyBorder="1" applyAlignment="1">
      <alignment horizontal="center" vertical="center" textRotation="90" wrapText="1"/>
    </xf>
    <xf numFmtId="0" fontId="23" fillId="36" borderId="63" xfId="0" applyFont="1" applyFill="1" applyBorder="1" applyAlignment="1">
      <alignment horizontal="center" vertical="center" textRotation="90" wrapText="1"/>
    </xf>
    <xf numFmtId="0" fontId="11" fillId="36" borderId="75" xfId="0" applyFont="1" applyFill="1" applyBorder="1" applyAlignment="1">
      <alignment horizontal="center" vertical="center" textRotation="90" wrapText="1"/>
    </xf>
    <xf numFmtId="0" fontId="11" fillId="36" borderId="7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35" fillId="2" borderId="9" xfId="0" applyFont="1" applyFill="1" applyBorder="1" applyAlignment="1">
      <alignment horizontal="center" vertical="center" wrapText="1"/>
    </xf>
    <xf numFmtId="0" fontId="35" fillId="2" borderId="9" xfId="0" applyNumberFormat="1" applyFont="1" applyFill="1" applyBorder="1" applyAlignment="1">
      <alignment horizontal="center" vertical="center" wrapText="1"/>
    </xf>
    <xf numFmtId="165" fontId="35" fillId="3" borderId="9" xfId="0" applyNumberFormat="1" applyFont="1" applyFill="1" applyBorder="1" applyAlignment="1">
      <alignment horizontal="center" vertical="center" wrapText="1"/>
    </xf>
    <xf numFmtId="165" fontId="35" fillId="0" borderId="75" xfId="0" applyNumberFormat="1" applyFont="1" applyFill="1" applyBorder="1" applyAlignment="1">
      <alignment horizontal="center" vertical="center" wrapText="1"/>
    </xf>
    <xf numFmtId="165" fontId="35" fillId="0" borderId="12" xfId="0" applyNumberFormat="1" applyFont="1" applyFill="1" applyBorder="1" applyAlignment="1">
      <alignment horizontal="center" vertical="center" wrapText="1"/>
    </xf>
    <xf numFmtId="165" fontId="35" fillId="0" borderId="13" xfId="0" applyNumberFormat="1" applyFont="1" applyFill="1" applyBorder="1" applyAlignment="1">
      <alignment horizontal="center" vertical="center" wrapText="1"/>
    </xf>
    <xf numFmtId="1" fontId="7" fillId="0" borderId="75" xfId="1" applyNumberFormat="1" applyFont="1" applyFill="1" applyBorder="1" applyAlignment="1">
      <alignment horizontal="center" vertical="top"/>
    </xf>
    <xf numFmtId="1" fontId="7" fillId="0" borderId="13" xfId="1" applyNumberFormat="1" applyFont="1" applyFill="1" applyBorder="1" applyAlignment="1">
      <alignment horizontal="center" vertical="top"/>
    </xf>
    <xf numFmtId="0" fontId="7" fillId="46" borderId="5" xfId="0" applyFont="1" applyFill="1" applyBorder="1" applyAlignment="1">
      <alignment horizontal="left" vertical="center" wrapText="1"/>
    </xf>
    <xf numFmtId="0" fontId="7" fillId="46" borderId="81" xfId="0" applyFont="1" applyFill="1" applyBorder="1" applyAlignment="1">
      <alignment horizontal="left" vertical="center" wrapText="1"/>
    </xf>
    <xf numFmtId="0" fontId="7" fillId="46" borderId="10" xfId="0" applyFont="1" applyFill="1" applyBorder="1" applyAlignment="1">
      <alignment horizontal="left" vertical="center" wrapText="1"/>
    </xf>
    <xf numFmtId="164" fontId="35" fillId="0" borderId="75" xfId="0" applyNumberFormat="1" applyFont="1" applyBorder="1" applyAlignment="1">
      <alignment horizontal="center"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" fontId="35" fillId="0" borderId="12" xfId="1" applyNumberFormat="1" applyFont="1" applyFill="1" applyBorder="1" applyAlignment="1">
      <alignment horizontal="center" vertical="top"/>
    </xf>
    <xf numFmtId="1" fontId="35" fillId="4" borderId="75" xfId="1" applyNumberFormat="1" applyFont="1" applyFill="1" applyBorder="1" applyAlignment="1">
      <alignment horizontal="center" vertical="top"/>
    </xf>
    <xf numFmtId="1" fontId="35" fillId="4" borderId="12" xfId="1" applyNumberFormat="1" applyFont="1" applyFill="1" applyBorder="1" applyAlignment="1">
      <alignment horizontal="center" vertical="top"/>
    </xf>
    <xf numFmtId="1" fontId="35" fillId="4" borderId="13" xfId="1" applyNumberFormat="1" applyFont="1" applyFill="1" applyBorder="1" applyAlignment="1">
      <alignment horizontal="center" vertical="top"/>
    </xf>
    <xf numFmtId="0" fontId="31" fillId="3" borderId="6" xfId="3" applyFont="1" applyFill="1" applyBorder="1" applyAlignment="1">
      <alignment horizontal="center" vertical="center" wrapText="1"/>
    </xf>
    <xf numFmtId="0" fontId="31" fillId="3" borderId="10" xfId="3" applyFont="1" applyFill="1" applyBorder="1" applyAlignment="1">
      <alignment horizontal="center" vertical="center" wrapText="1"/>
    </xf>
    <xf numFmtId="0" fontId="26" fillId="2" borderId="9" xfId="2" applyFont="1" applyFill="1" applyBorder="1" applyAlignment="1">
      <alignment horizontal="center" vertical="center" wrapText="1"/>
    </xf>
    <xf numFmtId="165" fontId="26" fillId="3" borderId="9" xfId="0" applyNumberFormat="1" applyFont="1" applyFill="1" applyBorder="1" applyAlignment="1">
      <alignment horizontal="center" vertical="center" wrapText="1"/>
    </xf>
    <xf numFmtId="1" fontId="35" fillId="0" borderId="75" xfId="1" applyNumberFormat="1" applyFont="1" applyFill="1" applyBorder="1" applyAlignment="1">
      <alignment horizontal="center" vertical="top"/>
    </xf>
    <xf numFmtId="1" fontId="35" fillId="0" borderId="13" xfId="1" applyNumberFormat="1" applyFont="1" applyFill="1" applyBorder="1" applyAlignment="1">
      <alignment horizontal="center" vertical="top"/>
    </xf>
    <xf numFmtId="0" fontId="35" fillId="0" borderId="9" xfId="0" applyFont="1" applyBorder="1" applyAlignment="1">
      <alignment horizontal="center" vertical="center" wrapText="1"/>
    </xf>
    <xf numFmtId="174" fontId="7" fillId="0" borderId="9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164" fontId="20" fillId="0" borderId="82" xfId="1" applyNumberFormat="1" applyFont="1" applyFill="1" applyBorder="1" applyAlignment="1">
      <alignment horizontal="left" vertical="top" wrapText="1"/>
    </xf>
    <xf numFmtId="164" fontId="20" fillId="0" borderId="97" xfId="1" applyNumberFormat="1" applyFont="1" applyFill="1" applyBorder="1" applyAlignment="1">
      <alignment horizontal="left" vertical="top" wrapText="1"/>
    </xf>
    <xf numFmtId="0" fontId="41" fillId="0" borderId="34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67" xfId="0" applyFont="1" applyBorder="1" applyAlignment="1">
      <alignment horizontal="left" vertical="center"/>
    </xf>
    <xf numFmtId="164" fontId="20" fillId="33" borderId="2" xfId="1" applyNumberFormat="1" applyFont="1" applyFill="1" applyBorder="1" applyAlignment="1">
      <alignment horizontal="left" vertical="center" wrapText="1"/>
    </xf>
    <xf numFmtId="164" fontId="20" fillId="33" borderId="3" xfId="1" applyNumberFormat="1" applyFont="1" applyFill="1" applyBorder="1" applyAlignment="1">
      <alignment horizontal="left" vertical="center" wrapText="1"/>
    </xf>
    <xf numFmtId="164" fontId="20" fillId="33" borderId="65" xfId="1" applyNumberFormat="1" applyFont="1" applyFill="1" applyBorder="1" applyAlignment="1">
      <alignment horizontal="left" vertical="center" wrapText="1"/>
    </xf>
    <xf numFmtId="164" fontId="20" fillId="33" borderId="38" xfId="1" applyNumberFormat="1" applyFont="1" applyFill="1" applyBorder="1" applyAlignment="1">
      <alignment horizontal="left" vertical="center" wrapText="1"/>
    </xf>
    <xf numFmtId="164" fontId="20" fillId="33" borderId="88" xfId="1" applyNumberFormat="1" applyFont="1" applyFill="1" applyBorder="1" applyAlignment="1">
      <alignment horizontal="left" vertical="center" wrapText="1"/>
    </xf>
    <xf numFmtId="164" fontId="20" fillId="33" borderId="96" xfId="1" applyNumberFormat="1" applyFont="1" applyFill="1" applyBorder="1" applyAlignment="1">
      <alignment horizontal="left" vertical="center" wrapText="1"/>
    </xf>
    <xf numFmtId="164" fontId="20" fillId="32" borderId="16" xfId="1" applyNumberFormat="1" applyFont="1" applyFill="1" applyBorder="1" applyAlignment="1">
      <alignment horizontal="center" vertical="top" wrapText="1"/>
    </xf>
    <xf numFmtId="0" fontId="41" fillId="0" borderId="8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left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5" fontId="23" fillId="35" borderId="69" xfId="0" applyNumberFormat="1" applyFont="1" applyFill="1" applyBorder="1" applyAlignment="1">
      <alignment horizontal="center" vertical="center" wrapText="1"/>
    </xf>
    <xf numFmtId="165" fontId="23" fillId="35" borderId="3" xfId="0" applyNumberFormat="1" applyFont="1" applyFill="1" applyBorder="1" applyAlignment="1">
      <alignment horizontal="center" vertical="center" wrapText="1"/>
    </xf>
    <xf numFmtId="165" fontId="23" fillId="35" borderId="65" xfId="0" applyNumberFormat="1" applyFont="1" applyFill="1" applyBorder="1" applyAlignment="1">
      <alignment horizontal="center" vertical="center" wrapText="1"/>
    </xf>
    <xf numFmtId="1" fontId="35" fillId="4" borderId="26" xfId="1" applyNumberFormat="1" applyFont="1" applyFill="1" applyBorder="1" applyAlignment="1">
      <alignment horizontal="center" vertical="top"/>
    </xf>
    <xf numFmtId="1" fontId="35" fillId="4" borderId="63" xfId="1" applyNumberFormat="1" applyFont="1" applyFill="1" applyBorder="1" applyAlignment="1">
      <alignment horizontal="center" vertical="top"/>
    </xf>
    <xf numFmtId="0" fontId="20" fillId="38" borderId="1" xfId="0" applyFont="1" applyFill="1" applyBorder="1" applyAlignment="1">
      <alignment horizontal="center" vertical="center" wrapText="1"/>
    </xf>
    <xf numFmtId="0" fontId="20" fillId="38" borderId="16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20" fillId="37" borderId="57" xfId="0" applyFont="1" applyFill="1" applyBorder="1" applyAlignment="1">
      <alignment horizontal="center" vertical="center" wrapText="1"/>
    </xf>
    <xf numFmtId="0" fontId="20" fillId="37" borderId="58" xfId="0" applyFont="1" applyFill="1" applyBorder="1" applyAlignment="1">
      <alignment horizontal="center" vertical="center" wrapText="1"/>
    </xf>
    <xf numFmtId="0" fontId="20" fillId="6" borderId="66" xfId="0" applyFont="1" applyFill="1" applyBorder="1" applyAlignment="1">
      <alignment horizontal="center" vertical="center" wrapText="1"/>
    </xf>
    <xf numFmtId="0" fontId="20" fillId="6" borderId="31" xfId="0" applyFont="1" applyFill="1" applyBorder="1" applyAlignment="1">
      <alignment horizontal="center" vertical="center" wrapText="1"/>
    </xf>
    <xf numFmtId="0" fontId="20" fillId="6" borderId="35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20" fillId="7" borderId="35" xfId="0" applyFont="1" applyFill="1" applyBorder="1" applyAlignment="1">
      <alignment horizontal="center" vertical="center" wrapText="1"/>
    </xf>
    <xf numFmtId="1" fontId="35" fillId="4" borderId="28" xfId="1" applyNumberFormat="1" applyFont="1" applyFill="1" applyBorder="1" applyAlignment="1">
      <alignment horizontal="center" vertical="top"/>
    </xf>
    <xf numFmtId="0" fontId="26" fillId="3" borderId="1" xfId="2" applyFont="1" applyFill="1" applyBorder="1" applyAlignment="1">
      <alignment horizontal="center" vertical="center" wrapText="1"/>
    </xf>
    <xf numFmtId="0" fontId="26" fillId="3" borderId="16" xfId="2" applyFont="1" applyFill="1" applyBorder="1" applyAlignment="1">
      <alignment horizontal="center" vertical="center" wrapText="1"/>
    </xf>
    <xf numFmtId="0" fontId="26" fillId="3" borderId="17" xfId="2" applyFont="1" applyFill="1" applyBorder="1" applyAlignment="1">
      <alignment horizontal="center" vertical="center" wrapText="1"/>
    </xf>
    <xf numFmtId="0" fontId="26" fillId="3" borderId="26" xfId="2" applyFont="1" applyFill="1" applyBorder="1" applyAlignment="1">
      <alignment horizontal="center" vertical="center" wrapText="1"/>
    </xf>
    <xf numFmtId="0" fontId="26" fillId="3" borderId="11" xfId="2" applyFont="1" applyFill="1" applyBorder="1" applyAlignment="1">
      <alignment horizontal="center" vertical="center" wrapText="1"/>
    </xf>
    <xf numFmtId="0" fontId="26" fillId="3" borderId="18" xfId="2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2" borderId="1" xfId="2" applyFont="1" applyFill="1" applyBorder="1" applyAlignment="1">
      <alignment horizontal="center" vertical="center" wrapText="1"/>
    </xf>
    <xf numFmtId="0" fontId="26" fillId="2" borderId="16" xfId="2" applyFont="1" applyFill="1" applyBorder="1" applyAlignment="1">
      <alignment horizontal="center" vertical="center" wrapText="1"/>
    </xf>
    <xf numFmtId="0" fontId="26" fillId="2" borderId="17" xfId="2" applyFont="1" applyFill="1" applyBorder="1" applyAlignment="1">
      <alignment horizontal="center" vertical="center" wrapText="1"/>
    </xf>
    <xf numFmtId="0" fontId="26" fillId="2" borderId="26" xfId="2" applyFont="1" applyFill="1" applyBorder="1" applyAlignment="1">
      <alignment horizontal="center" vertical="center" wrapText="1"/>
    </xf>
    <xf numFmtId="0" fontId="26" fillId="2" borderId="11" xfId="2" applyFont="1" applyFill="1" applyBorder="1" applyAlignment="1">
      <alignment horizontal="center" vertical="center" wrapText="1"/>
    </xf>
    <xf numFmtId="0" fontId="26" fillId="2" borderId="18" xfId="2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26" fillId="2" borderId="67" xfId="0" applyFont="1" applyFill="1" applyBorder="1" applyAlignment="1">
      <alignment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70" xfId="0" applyFont="1" applyFill="1" applyBorder="1" applyAlignment="1">
      <alignment horizontal="center" vertical="center" wrapText="1"/>
    </xf>
    <xf numFmtId="0" fontId="26" fillId="2" borderId="7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113" fillId="62" borderId="57" xfId="135" applyFont="1" applyFill="1" applyBorder="1" applyAlignment="1">
      <alignment horizontal="left" vertical="center" wrapText="1"/>
    </xf>
    <xf numFmtId="0" fontId="113" fillId="62" borderId="58" xfId="135" applyFont="1" applyFill="1" applyBorder="1" applyAlignment="1">
      <alignment horizontal="left" vertical="center" wrapText="1"/>
    </xf>
    <xf numFmtId="0" fontId="113" fillId="62" borderId="102" xfId="135" applyFont="1" applyFill="1" applyBorder="1" applyAlignment="1">
      <alignment horizontal="left" vertical="center" wrapText="1"/>
    </xf>
    <xf numFmtId="0" fontId="113" fillId="62" borderId="22" xfId="135" applyFont="1" applyFill="1" applyBorder="1" applyAlignment="1">
      <alignment horizontal="left" vertical="center" wrapText="1"/>
    </xf>
    <xf numFmtId="0" fontId="98" fillId="47" borderId="9" xfId="135" applyFont="1" applyFill="1" applyBorder="1" applyAlignment="1">
      <alignment horizontal="center" vertical="center" wrapText="1"/>
    </xf>
    <xf numFmtId="0" fontId="98" fillId="47" borderId="75" xfId="135" applyFont="1" applyFill="1" applyBorder="1" applyAlignment="1">
      <alignment horizontal="center" vertical="center" wrapText="1"/>
    </xf>
    <xf numFmtId="0" fontId="98" fillId="47" borderId="12" xfId="135" applyFont="1" applyFill="1" applyBorder="1" applyAlignment="1">
      <alignment horizontal="center" vertical="center" wrapText="1"/>
    </xf>
    <xf numFmtId="0" fontId="97" fillId="47" borderId="9" xfId="135" applyFont="1" applyFill="1" applyBorder="1" applyAlignment="1">
      <alignment horizontal="center" vertical="center" wrapText="1"/>
    </xf>
    <xf numFmtId="0" fontId="97" fillId="47" borderId="75" xfId="135" applyFont="1" applyFill="1" applyBorder="1" applyAlignment="1">
      <alignment horizontal="center" vertical="center" wrapText="1"/>
    </xf>
    <xf numFmtId="0" fontId="97" fillId="47" borderId="5" xfId="135" applyFont="1" applyFill="1" applyBorder="1" applyAlignment="1">
      <alignment horizontal="center" vertical="center" wrapText="1"/>
    </xf>
    <xf numFmtId="0" fontId="104" fillId="47" borderId="5" xfId="135" applyFont="1" applyFill="1" applyBorder="1" applyAlignment="1">
      <alignment horizontal="center" vertical="center" wrapText="1"/>
    </xf>
    <xf numFmtId="0" fontId="104" fillId="47" borderId="85" xfId="135" applyFont="1" applyFill="1" applyBorder="1" applyAlignment="1">
      <alignment horizontal="center" vertical="center" wrapText="1"/>
    </xf>
    <xf numFmtId="0" fontId="98" fillId="47" borderId="85" xfId="135" applyFont="1" applyFill="1" applyBorder="1" applyAlignment="1">
      <alignment horizontal="center" vertical="center" wrapText="1"/>
    </xf>
    <xf numFmtId="0" fontId="98" fillId="47" borderId="89" xfId="135" applyFont="1" applyFill="1" applyBorder="1" applyAlignment="1">
      <alignment horizontal="center" vertical="center" wrapText="1"/>
    </xf>
    <xf numFmtId="0" fontId="98" fillId="47" borderId="86" xfId="135" applyFont="1" applyFill="1" applyBorder="1" applyAlignment="1">
      <alignment horizontal="center" vertical="center" wrapText="1"/>
    </xf>
    <xf numFmtId="0" fontId="98" fillId="47" borderId="87" xfId="135" applyFont="1" applyFill="1" applyBorder="1" applyAlignment="1">
      <alignment horizontal="center" vertical="center" wrapText="1"/>
    </xf>
    <xf numFmtId="0" fontId="98" fillId="47" borderId="0" xfId="135" applyFont="1" applyFill="1" applyBorder="1" applyAlignment="1">
      <alignment horizontal="center" vertical="center" wrapText="1"/>
    </xf>
    <xf numFmtId="0" fontId="98" fillId="47" borderId="95" xfId="135" applyFont="1" applyFill="1" applyBorder="1" applyAlignment="1">
      <alignment horizontal="center" vertical="center" wrapText="1"/>
    </xf>
    <xf numFmtId="0" fontId="98" fillId="47" borderId="38" xfId="135" applyFont="1" applyFill="1" applyBorder="1" applyAlignment="1">
      <alignment horizontal="center" vertical="center" wrapText="1"/>
    </xf>
    <xf numFmtId="0" fontId="98" fillId="47" borderId="88" xfId="135" applyFont="1" applyFill="1" applyBorder="1" applyAlignment="1">
      <alignment horizontal="center" vertical="center" wrapText="1"/>
    </xf>
    <xf numFmtId="0" fontId="98" fillId="47" borderId="30" xfId="135" applyFont="1" applyFill="1" applyBorder="1" applyAlignment="1">
      <alignment horizontal="center" vertical="center" wrapText="1"/>
    </xf>
    <xf numFmtId="0" fontId="98" fillId="47" borderId="5" xfId="135" applyFont="1" applyFill="1" applyBorder="1" applyAlignment="1">
      <alignment horizontal="center" vertical="center" wrapText="1"/>
    </xf>
    <xf numFmtId="0" fontId="99" fillId="47" borderId="81" xfId="135" applyFont="1" applyFill="1" applyBorder="1"/>
    <xf numFmtId="0" fontId="99" fillId="47" borderId="10" xfId="135" applyFont="1" applyFill="1" applyBorder="1"/>
    <xf numFmtId="0" fontId="100" fillId="47" borderId="9" xfId="135" applyFont="1" applyFill="1" applyBorder="1" applyAlignment="1">
      <alignment horizontal="center" vertical="center" wrapText="1"/>
    </xf>
    <xf numFmtId="0" fontId="100" fillId="47" borderId="75" xfId="135" applyFont="1" applyFill="1" applyBorder="1" applyAlignment="1">
      <alignment horizontal="center" vertical="center" wrapText="1"/>
    </xf>
    <xf numFmtId="0" fontId="98" fillId="47" borderId="5" xfId="135" applyFont="1" applyFill="1" applyBorder="1" applyAlignment="1">
      <alignment horizontal="center" vertical="top" wrapText="1"/>
    </xf>
    <xf numFmtId="0" fontId="98" fillId="47" borderId="81" xfId="135" applyFont="1" applyFill="1" applyBorder="1" applyAlignment="1">
      <alignment horizontal="center" vertical="top" wrapText="1"/>
    </xf>
    <xf numFmtId="0" fontId="98" fillId="47" borderId="10" xfId="135" applyFont="1" applyFill="1" applyBorder="1" applyAlignment="1">
      <alignment horizontal="center" vertical="top" wrapText="1"/>
    </xf>
    <xf numFmtId="165" fontId="12" fillId="0" borderId="86" xfId="102" applyNumberFormat="1" applyFont="1" applyFill="1" applyBorder="1" applyAlignment="1">
      <alignment horizontal="center" vertical="center" wrapText="1"/>
    </xf>
    <xf numFmtId="165" fontId="12" fillId="0" borderId="95" xfId="102" applyNumberFormat="1" applyFont="1" applyFill="1" applyBorder="1" applyAlignment="1">
      <alignment horizontal="center" vertical="center" wrapText="1"/>
    </xf>
    <xf numFmtId="165" fontId="12" fillId="0" borderId="30" xfId="102" applyNumberFormat="1" applyFont="1" applyFill="1" applyBorder="1" applyAlignment="1">
      <alignment horizontal="center" vertical="center" wrapText="1"/>
    </xf>
    <xf numFmtId="0" fontId="35" fillId="0" borderId="9" xfId="102" applyFont="1" applyFill="1" applyBorder="1" applyAlignment="1">
      <alignment horizontal="center" vertical="center" wrapText="1"/>
    </xf>
    <xf numFmtId="0" fontId="37" fillId="41" borderId="94" xfId="102" applyFont="1" applyFill="1" applyBorder="1" applyAlignment="1">
      <alignment horizontal="left" wrapText="1"/>
    </xf>
    <xf numFmtId="0" fontId="42" fillId="41" borderId="94" xfId="102" applyFont="1" applyFill="1" applyBorder="1" applyAlignment="1">
      <alignment horizontal="left" wrapText="1"/>
    </xf>
    <xf numFmtId="0" fontId="82" fillId="0" borderId="0" xfId="102" applyFont="1" applyFill="1" applyAlignment="1">
      <alignment horizontal="left" vertical="center" wrapText="1"/>
    </xf>
    <xf numFmtId="0" fontId="35" fillId="0" borderId="0" xfId="102" applyFont="1" applyFill="1" applyBorder="1" applyAlignment="1">
      <alignment horizontal="center" vertical="center" wrapText="1"/>
    </xf>
    <xf numFmtId="0" fontId="12" fillId="0" borderId="5" xfId="102" applyFont="1" applyBorder="1" applyAlignment="1">
      <alignment horizontal="center" vertical="top" wrapText="1"/>
    </xf>
    <xf numFmtId="0" fontId="12" fillId="0" borderId="81" xfId="102" applyFont="1" applyBorder="1" applyAlignment="1">
      <alignment horizontal="center" vertical="top" wrapText="1"/>
    </xf>
    <xf numFmtId="49" fontId="41" fillId="0" borderId="75" xfId="102" applyNumberFormat="1" applyFont="1" applyFill="1" applyBorder="1" applyAlignment="1">
      <alignment horizontal="center" vertical="top" wrapText="1"/>
    </xf>
    <xf numFmtId="49" fontId="41" fillId="0" borderId="12" xfId="102" applyNumberFormat="1" applyFont="1" applyFill="1" applyBorder="1" applyAlignment="1">
      <alignment horizontal="center" vertical="top" wrapText="1"/>
    </xf>
    <xf numFmtId="0" fontId="35" fillId="0" borderId="86" xfId="102" applyFont="1" applyFill="1" applyBorder="1" applyAlignment="1">
      <alignment horizontal="center" vertical="top" wrapText="1"/>
    </xf>
    <xf numFmtId="0" fontId="35" fillId="0" borderId="95" xfId="102" applyFont="1" applyFill="1" applyBorder="1" applyAlignment="1">
      <alignment horizontal="center" vertical="top" wrapText="1"/>
    </xf>
    <xf numFmtId="0" fontId="35" fillId="0" borderId="9" xfId="133" applyFont="1" applyFill="1" applyBorder="1" applyAlignment="1">
      <alignment horizontal="center" vertical="center" wrapText="1"/>
    </xf>
    <xf numFmtId="0" fontId="80" fillId="41" borderId="94" xfId="133" applyFont="1" applyFill="1" applyBorder="1" applyAlignment="1">
      <alignment horizontal="center" wrapText="1"/>
    </xf>
    <xf numFmtId="0" fontId="80" fillId="41" borderId="94" xfId="133" applyFont="1" applyFill="1" applyBorder="1" applyAlignment="1">
      <alignment horizontal="left" wrapText="1"/>
    </xf>
    <xf numFmtId="0" fontId="82" fillId="0" borderId="0" xfId="133" applyFont="1" applyFill="1" applyAlignment="1">
      <alignment horizontal="left" vertical="center" wrapText="1"/>
    </xf>
    <xf numFmtId="0" fontId="35" fillId="0" borderId="0" xfId="133" applyFont="1" applyFill="1" applyBorder="1" applyAlignment="1">
      <alignment horizontal="center" vertical="center" wrapText="1"/>
    </xf>
    <xf numFmtId="0" fontId="12" fillId="0" borderId="5" xfId="133" applyFont="1" applyBorder="1" applyAlignment="1">
      <alignment horizontal="center" vertical="top" wrapText="1"/>
    </xf>
    <xf numFmtId="0" fontId="12" fillId="0" borderId="10" xfId="133" applyFont="1" applyBorder="1" applyAlignment="1">
      <alignment horizontal="center" vertical="top" wrapText="1"/>
    </xf>
    <xf numFmtId="49" fontId="41" fillId="0" borderId="75" xfId="133" applyNumberFormat="1" applyFont="1" applyFill="1" applyBorder="1" applyAlignment="1">
      <alignment horizontal="center" vertical="top" wrapText="1"/>
    </xf>
    <xf numFmtId="49" fontId="41" fillId="0" borderId="12" xfId="133" applyNumberFormat="1" applyFont="1" applyFill="1" applyBorder="1" applyAlignment="1">
      <alignment horizontal="center" vertical="top" wrapText="1"/>
    </xf>
    <xf numFmtId="0" fontId="35" fillId="0" borderId="86" xfId="133" applyFont="1" applyFill="1" applyBorder="1" applyAlignment="1">
      <alignment horizontal="center" vertical="top" wrapText="1"/>
    </xf>
    <xf numFmtId="0" fontId="35" fillId="0" borderId="95" xfId="133" applyFont="1" applyFill="1" applyBorder="1" applyAlignment="1">
      <alignment horizontal="center" vertical="top" wrapText="1"/>
    </xf>
    <xf numFmtId="0" fontId="35" fillId="0" borderId="9" xfId="136" applyFont="1" applyFill="1" applyBorder="1" applyAlignment="1">
      <alignment horizontal="center" vertical="center" wrapText="1"/>
    </xf>
    <xf numFmtId="0" fontId="80" fillId="41" borderId="94" xfId="136" applyFont="1" applyFill="1" applyBorder="1" applyAlignment="1">
      <alignment horizontal="left" wrapText="1"/>
    </xf>
    <xf numFmtId="0" fontId="82" fillId="0" borderId="0" xfId="136" applyFont="1" applyFill="1" applyAlignment="1">
      <alignment horizontal="left" vertical="center" wrapText="1"/>
    </xf>
    <xf numFmtId="0" fontId="35" fillId="0" borderId="0" xfId="136" applyFont="1" applyFill="1" applyBorder="1" applyAlignment="1">
      <alignment horizontal="center" vertical="center" wrapText="1"/>
    </xf>
    <xf numFmtId="0" fontId="12" fillId="0" borderId="5" xfId="136" applyFont="1" applyBorder="1" applyAlignment="1">
      <alignment horizontal="center" vertical="top" wrapText="1"/>
    </xf>
    <xf numFmtId="0" fontId="12" fillId="0" borderId="10" xfId="136" applyFont="1" applyBorder="1" applyAlignment="1">
      <alignment horizontal="center" vertical="top" wrapText="1"/>
    </xf>
    <xf numFmtId="49" fontId="41" fillId="0" borderId="75" xfId="136" applyNumberFormat="1" applyFont="1" applyFill="1" applyBorder="1" applyAlignment="1">
      <alignment horizontal="center" vertical="top" wrapText="1"/>
    </xf>
    <xf numFmtId="49" fontId="41" fillId="0" borderId="12" xfId="136" applyNumberFormat="1" applyFont="1" applyFill="1" applyBorder="1" applyAlignment="1">
      <alignment horizontal="center" vertical="top" wrapText="1"/>
    </xf>
    <xf numFmtId="0" fontId="35" fillId="0" borderId="86" xfId="136" applyFont="1" applyFill="1" applyBorder="1" applyAlignment="1">
      <alignment horizontal="center" vertical="top" wrapText="1"/>
    </xf>
    <xf numFmtId="0" fontId="35" fillId="0" borderId="95" xfId="136" applyFont="1" applyFill="1" applyBorder="1" applyAlignment="1">
      <alignment horizontal="center" vertical="top" wrapText="1"/>
    </xf>
  </cellXfs>
  <cellStyles count="137"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" xfId="1" builtinId="3"/>
    <cellStyle name="Comma 10" xfId="34"/>
    <cellStyle name="Comma 11" xfId="112"/>
    <cellStyle name="Comma 13" xfId="110"/>
    <cellStyle name="Comma 2" xfId="5"/>
    <cellStyle name="Comma 2 2" xfId="35"/>
    <cellStyle name="Comma 2 2 2" xfId="131"/>
    <cellStyle name="Comma 2 3" xfId="36"/>
    <cellStyle name="Comma 2 4" xfId="37"/>
    <cellStyle name="Comma 2 5" xfId="123"/>
    <cellStyle name="Comma 3" xfId="38"/>
    <cellStyle name="Comma 3 2" xfId="39"/>
    <cellStyle name="Comma 3 2 2" xfId="113"/>
    <cellStyle name="Comma 3 3" xfId="40"/>
    <cellStyle name="Comma 4" xfId="41"/>
    <cellStyle name="Comma 5" xfId="42"/>
    <cellStyle name="Comma 6" xfId="43"/>
    <cellStyle name="Comma 6 2" xfId="44"/>
    <cellStyle name="Comma 6 2 2" xfId="114"/>
    <cellStyle name="Comma 6 3" xfId="115"/>
    <cellStyle name="Comma 7" xfId="45"/>
    <cellStyle name="Comma 7 2" xfId="46"/>
    <cellStyle name="Comma 7 2 2" xfId="116"/>
    <cellStyle name="Comma 7 3" xfId="12"/>
    <cellStyle name="Comma 8" xfId="47"/>
    <cellStyle name="Comma 9" xfId="48"/>
    <cellStyle name="Hyperlink" xfId="2" builtinId="8"/>
    <cellStyle name="Hyperlink 2" xfId="15"/>
    <cellStyle name="Hyperlink 3" xfId="14"/>
    <cellStyle name="Normal" xfId="0" builtinId="0"/>
    <cellStyle name="Normal 10" xfId="49"/>
    <cellStyle name="Normal 11" xfId="50"/>
    <cellStyle name="Normal 12" xfId="51"/>
    <cellStyle name="Normal 12 2" xfId="102"/>
    <cellStyle name="Normal 13" xfId="52"/>
    <cellStyle name="Normal 14" xfId="109"/>
    <cellStyle name="Normal 15" xfId="111"/>
    <cellStyle name="Normal 16" xfId="122"/>
    <cellStyle name="Normal 17" xfId="133"/>
    <cellStyle name="Normal 18" xfId="134"/>
    <cellStyle name="Normal 19" xfId="135"/>
    <cellStyle name="Normal 2" xfId="3"/>
    <cellStyle name="Normal 2 2" xfId="6"/>
    <cellStyle name="Normal 2 2 2" xfId="104"/>
    <cellStyle name="Normal 2 3" xfId="53"/>
    <cellStyle name="Normal 2 3 2" xfId="117"/>
    <cellStyle name="Normal 2 4" xfId="103"/>
    <cellStyle name="Normal 2 5" xfId="132"/>
    <cellStyle name="Normal 2_Gorcuxum ashxatakazm" xfId="54"/>
    <cellStyle name="Normal 20" xfId="136"/>
    <cellStyle name="Normal 3" xfId="4"/>
    <cellStyle name="Normal 3 2" xfId="55"/>
    <cellStyle name="Normal 3 2 2" xfId="108"/>
    <cellStyle name="Normal 3 3" xfId="56"/>
    <cellStyle name="Normal 3 3 2" xfId="130"/>
    <cellStyle name="Normal 3 4" xfId="105"/>
    <cellStyle name="Normal 3 5" xfId="107"/>
    <cellStyle name="Normal 4" xfId="13"/>
    <cellStyle name="Normal 4 2" xfId="106"/>
    <cellStyle name="Normal 5" xfId="57"/>
    <cellStyle name="Normal 5 2" xfId="58"/>
    <cellStyle name="Normal 6" xfId="59"/>
    <cellStyle name="Normal 6 2" xfId="60"/>
    <cellStyle name="Normal 6 2 2" xfId="118"/>
    <cellStyle name="Normal 6 3" xfId="119"/>
    <cellStyle name="Normal 6 4" xfId="129"/>
    <cellStyle name="Normal 7" xfId="11"/>
    <cellStyle name="Normal 8" xfId="61"/>
    <cellStyle name="Normal 8 2" xfId="120"/>
    <cellStyle name="Normal 9" xfId="62"/>
    <cellStyle name="Percent 2" xfId="8"/>
    <cellStyle name="Percent 3" xfId="63"/>
    <cellStyle name="Percent 4" xfId="64"/>
    <cellStyle name="SN_241" xfId="100"/>
    <cellStyle name="SN_it" xfId="101"/>
    <cellStyle name="Style 1" xfId="9"/>
    <cellStyle name="Style 1 2" xfId="65"/>
    <cellStyle name="Style 1 3" xfId="66"/>
    <cellStyle name="Style 1 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вод  2" xfId="124"/>
    <cellStyle name="Вывод" xfId="75"/>
    <cellStyle name="Вывод 2" xfId="125"/>
    <cellStyle name="Вычисление" xfId="76"/>
    <cellStyle name="Вычисление 2" xfId="12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Итог 2" xfId="127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Обычный_Лист1" xfId="7"/>
    <cellStyle name="Плохой" xfId="87"/>
    <cellStyle name="Пояснение" xfId="88"/>
    <cellStyle name="Примечание" xfId="89"/>
    <cellStyle name="Примечание 2" xfId="128"/>
    <cellStyle name="Связанная ячейка" xfId="90"/>
    <cellStyle name="Стиль 1" xfId="91"/>
    <cellStyle name="Стиль 1 2" xfId="10"/>
    <cellStyle name="Стиль 1 2 2" xfId="92"/>
    <cellStyle name="Стиль 1 2 3" xfId="121"/>
    <cellStyle name="Текст предупреждения" xfId="93"/>
    <cellStyle name="Финансовый 2" xfId="94"/>
    <cellStyle name="Финансовый 2 2" xfId="95"/>
    <cellStyle name="Финансовый 3" xfId="96"/>
    <cellStyle name="Финансовый 3 2" xfId="97"/>
    <cellStyle name="Финансовый 4" xfId="98"/>
    <cellStyle name="Хороший" xfId="99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2553566</xdr:colOff>
      <xdr:row>26</xdr:row>
      <xdr:rowOff>467591</xdr:rowOff>
    </xdr:from>
    <xdr:ext cx="184731" cy="264560"/>
    <xdr:sp macro="" textlink="">
      <xdr:nvSpPr>
        <xdr:cNvPr id="2" name="TextBox 1"/>
        <xdr:cNvSpPr txBox="1"/>
      </xdr:nvSpPr>
      <xdr:spPr>
        <a:xfrm>
          <a:off x="3868016" y="7096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26</xdr:row>
      <xdr:rowOff>467591</xdr:rowOff>
    </xdr:from>
    <xdr:ext cx="184731" cy="264560"/>
    <xdr:sp macro="" textlink="">
      <xdr:nvSpPr>
        <xdr:cNvPr id="3" name="TextBox 2"/>
        <xdr:cNvSpPr txBox="1"/>
      </xdr:nvSpPr>
      <xdr:spPr>
        <a:xfrm>
          <a:off x="3868016" y="7096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26</xdr:row>
      <xdr:rowOff>467591</xdr:rowOff>
    </xdr:from>
    <xdr:ext cx="184731" cy="264560"/>
    <xdr:sp macro="" textlink="">
      <xdr:nvSpPr>
        <xdr:cNvPr id="4" name="TextBox 3"/>
        <xdr:cNvSpPr txBox="1"/>
      </xdr:nvSpPr>
      <xdr:spPr>
        <a:xfrm>
          <a:off x="3868016" y="70969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467591</xdr:rowOff>
    </xdr:from>
    <xdr:ext cx="184731" cy="264560"/>
    <xdr:sp macro="" textlink="">
      <xdr:nvSpPr>
        <xdr:cNvPr id="2" name="TextBox 1"/>
        <xdr:cNvSpPr txBox="1"/>
      </xdr:nvSpPr>
      <xdr:spPr>
        <a:xfrm>
          <a:off x="3696566" y="83352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467591</xdr:rowOff>
    </xdr:from>
    <xdr:ext cx="184731" cy="264560"/>
    <xdr:sp macro="" textlink="">
      <xdr:nvSpPr>
        <xdr:cNvPr id="3" name="TextBox 2"/>
        <xdr:cNvSpPr txBox="1"/>
      </xdr:nvSpPr>
      <xdr:spPr>
        <a:xfrm>
          <a:off x="3696566" y="83352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467591</xdr:rowOff>
    </xdr:from>
    <xdr:ext cx="184731" cy="264560"/>
    <xdr:sp macro="" textlink="">
      <xdr:nvSpPr>
        <xdr:cNvPr id="4" name="TextBox 3"/>
        <xdr:cNvSpPr txBox="1"/>
      </xdr:nvSpPr>
      <xdr:spPr>
        <a:xfrm>
          <a:off x="3696566" y="83352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467591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96211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467591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96211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21</xdr:row>
      <xdr:rowOff>467591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96211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84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84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0" y="84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84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84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8449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9" name="TextBox 8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10" name="TextBox 9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11" name="TextBox 10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12" name="TextBox 11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467591</xdr:rowOff>
    </xdr:from>
    <xdr:ext cx="184731" cy="264560"/>
    <xdr:sp macro="" textlink="">
      <xdr:nvSpPr>
        <xdr:cNvPr id="13" name="TextBox 12"/>
        <xdr:cNvSpPr txBox="1"/>
      </xdr:nvSpPr>
      <xdr:spPr>
        <a:xfrm>
          <a:off x="0" y="70874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2553566</xdr:colOff>
      <xdr:row>18</xdr:row>
      <xdr:rowOff>467591</xdr:rowOff>
    </xdr:from>
    <xdr:ext cx="184731" cy="264560"/>
    <xdr:sp macro="" textlink="">
      <xdr:nvSpPr>
        <xdr:cNvPr id="2" name="TextBox 1"/>
        <xdr:cNvSpPr txBox="1"/>
      </xdr:nvSpPr>
      <xdr:spPr>
        <a:xfrm>
          <a:off x="3658466" y="163362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18</xdr:row>
      <xdr:rowOff>467591</xdr:rowOff>
    </xdr:from>
    <xdr:ext cx="184731" cy="264560"/>
    <xdr:sp macro="" textlink="">
      <xdr:nvSpPr>
        <xdr:cNvPr id="3" name="TextBox 2"/>
        <xdr:cNvSpPr txBox="1"/>
      </xdr:nvSpPr>
      <xdr:spPr>
        <a:xfrm>
          <a:off x="3658466" y="163362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2553566</xdr:colOff>
      <xdr:row>18</xdr:row>
      <xdr:rowOff>467591</xdr:rowOff>
    </xdr:from>
    <xdr:ext cx="184731" cy="264560"/>
    <xdr:sp macro="" textlink="">
      <xdr:nvSpPr>
        <xdr:cNvPr id="4" name="TextBox 3"/>
        <xdr:cNvSpPr txBox="1"/>
      </xdr:nvSpPr>
      <xdr:spPr>
        <a:xfrm>
          <a:off x="3658466" y="163362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2" name="TextBox 1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4" name="TextBox 3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5" name="TextBox 4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6" name="TextBox 5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467591</xdr:rowOff>
    </xdr:from>
    <xdr:ext cx="184731" cy="264560"/>
    <xdr:sp macro="" textlink="">
      <xdr:nvSpPr>
        <xdr:cNvPr id="7" name="TextBox 6"/>
        <xdr:cNvSpPr txBox="1"/>
      </xdr:nvSpPr>
      <xdr:spPr>
        <a:xfrm>
          <a:off x="0" y="79923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467591</xdr:rowOff>
    </xdr:from>
    <xdr:ext cx="184731" cy="264560"/>
    <xdr:sp macro="" textlink="">
      <xdr:nvSpPr>
        <xdr:cNvPr id="12" name="TextBox 11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467591</xdr:rowOff>
    </xdr:from>
    <xdr:ext cx="184731" cy="264560"/>
    <xdr:sp macro="" textlink="">
      <xdr:nvSpPr>
        <xdr:cNvPr id="13" name="TextBox 12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467591</xdr:rowOff>
    </xdr:from>
    <xdr:ext cx="184731" cy="264560"/>
    <xdr:sp macro="" textlink="">
      <xdr:nvSpPr>
        <xdr:cNvPr id="14" name="TextBox 13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467591</xdr:rowOff>
    </xdr:from>
    <xdr:ext cx="184731" cy="264560"/>
    <xdr:sp macro="" textlink="">
      <xdr:nvSpPr>
        <xdr:cNvPr id="15" name="TextBox 14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467591</xdr:rowOff>
    </xdr:from>
    <xdr:ext cx="184731" cy="264560"/>
    <xdr:sp macro="" textlink="">
      <xdr:nvSpPr>
        <xdr:cNvPr id="16" name="TextBox 15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467591</xdr:rowOff>
    </xdr:from>
    <xdr:ext cx="184731" cy="264560"/>
    <xdr:sp macro="" textlink="">
      <xdr:nvSpPr>
        <xdr:cNvPr id="17" name="TextBox 16"/>
        <xdr:cNvSpPr txBox="1"/>
      </xdr:nvSpPr>
      <xdr:spPr>
        <a:xfrm>
          <a:off x="0" y="73255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2021-2023%20MJCC%20SHMN%20Lramshakvac%204\1%20Gorcox%20cragrer1%20mas\SHM-Nax_2020_byuje_Texekan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71_11001%20Karavarman%20aparat/&#1343;&#1377;&#1404;&#1377;&#1406;&#1377;&#1408;&#1396;&#1377;&#1398;-&#1377;&#1402;&#1377;&#1408;&#1377;&#1407;-2022-2024%20SMN%2009.03.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173_Antarneri%20karavarum%20Antarayin%20komite/1.%201173_11001%20Antarayin%20komitei%20aparat+/&#1343;&#1377;&#1404;&#1377;&#1406;&#1377;&#1408;&#1396;&#1377;&#1398;-&#1377;&#1402;&#1377;&#1408;&#1377;&#1407;-2022-2024%20Antarkomi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Hastiq"/>
      <sheetName val="Sheet1"/>
      <sheetName val="cragrer"/>
      <sheetName val="Sheet3"/>
      <sheetName val="KFW"/>
      <sheetName val="2020_tnt_hodv"/>
      <sheetName val="2020_tnt_hodv (2)"/>
    </sheetNames>
    <sheetDataSet>
      <sheetData sheetId="0" refreshError="1">
        <row r="8">
          <cell r="N8">
            <v>45461.8</v>
          </cell>
        </row>
        <row r="18">
          <cell r="N18">
            <v>208238.5</v>
          </cell>
        </row>
        <row r="33">
          <cell r="N33">
            <v>15000</v>
          </cell>
        </row>
        <row r="38">
          <cell r="N38">
            <v>413781.5</v>
          </cell>
        </row>
        <row r="39">
          <cell r="N39">
            <v>125733.3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ԱՄՓՈՓ"/>
      <sheetName val="2-ԸՆԴԱՄԵՆԸ ԾԱԽՍԵՐ"/>
      <sheetName val="3-Ծախսերի բացվածք"/>
      <sheetName val="4-ԿԱՊ"/>
      <sheetName val="7-էլ-էներգիա"/>
      <sheetName val="8-էլ-էներգիա-ջեռուցում"/>
      <sheetName val="10-գործուղում"/>
      <sheetName val="11-ավտոմեքենա"/>
      <sheetName val="12-վարչական սարքավորումներ"/>
      <sheetName val="14տարածքներ"/>
      <sheetName val="15կառուցվածք"/>
      <sheetName val="16հաստիքացուցակ"/>
      <sheetName val="29աշխատավարձի ֆոնդ"/>
      <sheetName val="30ամփոփ-ցուցանիշներ Ապարատ"/>
    </sheetNames>
    <sheetDataSet>
      <sheetData sheetId="0" refreshError="1"/>
      <sheetData sheetId="1"/>
      <sheetData sheetId="2">
        <row r="10">
          <cell r="E10">
            <v>14657.3</v>
          </cell>
          <cell r="G10">
            <v>16950.230078527202</v>
          </cell>
        </row>
        <row r="17">
          <cell r="E17">
            <v>48.5</v>
          </cell>
          <cell r="G17">
            <v>48.5</v>
          </cell>
        </row>
        <row r="18">
          <cell r="E18">
            <v>1720.5</v>
          </cell>
          <cell r="G18">
            <v>1720.5</v>
          </cell>
        </row>
        <row r="19">
          <cell r="G19">
            <v>42</v>
          </cell>
        </row>
        <row r="20">
          <cell r="E20">
            <v>9016.7000000000007</v>
          </cell>
          <cell r="G20">
            <v>9064.4</v>
          </cell>
        </row>
        <row r="29">
          <cell r="E29">
            <v>560</v>
          </cell>
          <cell r="G29">
            <v>560</v>
          </cell>
        </row>
        <row r="33">
          <cell r="E33">
            <v>2549.1</v>
          </cell>
          <cell r="G33">
            <v>1886.57</v>
          </cell>
        </row>
        <row r="37">
          <cell r="E37">
            <v>7205</v>
          </cell>
          <cell r="G37">
            <v>4861.2</v>
          </cell>
        </row>
        <row r="46">
          <cell r="E46">
            <v>500</v>
          </cell>
          <cell r="G46">
            <v>500</v>
          </cell>
        </row>
        <row r="50">
          <cell r="E50">
            <v>0</v>
          </cell>
          <cell r="G50">
            <v>17980</v>
          </cell>
        </row>
        <row r="56">
          <cell r="E56">
            <v>1500</v>
          </cell>
          <cell r="G56">
            <v>1500</v>
          </cell>
        </row>
        <row r="60">
          <cell r="E60">
            <v>815</v>
          </cell>
          <cell r="G60">
            <v>815</v>
          </cell>
        </row>
        <row r="66">
          <cell r="E66">
            <v>0</v>
          </cell>
          <cell r="G66">
            <v>1152</v>
          </cell>
        </row>
        <row r="73">
          <cell r="E73">
            <v>450</v>
          </cell>
          <cell r="G73">
            <v>450</v>
          </cell>
        </row>
        <row r="74">
          <cell r="E74">
            <v>500</v>
          </cell>
          <cell r="G74">
            <v>500</v>
          </cell>
        </row>
        <row r="75">
          <cell r="E75">
            <v>270</v>
          </cell>
          <cell r="G75">
            <v>270</v>
          </cell>
        </row>
        <row r="76">
          <cell r="E76">
            <v>114.6</v>
          </cell>
          <cell r="G76">
            <v>114.6</v>
          </cell>
        </row>
        <row r="77">
          <cell r="E77">
            <v>414</v>
          </cell>
          <cell r="G77">
            <v>414</v>
          </cell>
        </row>
        <row r="78">
          <cell r="E78">
            <v>304</v>
          </cell>
          <cell r="G78">
            <v>304</v>
          </cell>
        </row>
        <row r="79">
          <cell r="E79">
            <v>162</v>
          </cell>
          <cell r="G79">
            <v>162</v>
          </cell>
        </row>
        <row r="80">
          <cell r="E80">
            <v>900</v>
          </cell>
          <cell r="G80">
            <v>900</v>
          </cell>
        </row>
        <row r="81">
          <cell r="E81">
            <v>300</v>
          </cell>
          <cell r="G81">
            <v>300</v>
          </cell>
        </row>
        <row r="82">
          <cell r="E82">
            <v>2925</v>
          </cell>
          <cell r="G82">
            <v>3087.8300000000008</v>
          </cell>
        </row>
        <row r="154">
          <cell r="E154">
            <v>14416.800000000001</v>
          </cell>
          <cell r="G154">
            <v>14545.2</v>
          </cell>
        </row>
        <row r="169">
          <cell r="E169">
            <v>765</v>
          </cell>
          <cell r="G169">
            <v>765</v>
          </cell>
        </row>
        <row r="190">
          <cell r="E190">
            <v>0</v>
          </cell>
          <cell r="G190">
            <v>670</v>
          </cell>
        </row>
      </sheetData>
      <sheetData sheetId="3" refreshError="1"/>
      <sheetData sheetId="4" refreshError="1"/>
      <sheetData sheetId="5" refreshError="1"/>
      <sheetData sheetId="6">
        <row r="41">
          <cell r="S41">
            <v>7175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H10">
            <v>613248369.86283505</v>
          </cell>
          <cell r="Z10">
            <v>618205223.5</v>
          </cell>
          <cell r="AF10">
            <v>625318793</v>
          </cell>
        </row>
        <row r="12">
          <cell r="H12">
            <v>736949019.76283503</v>
          </cell>
          <cell r="Z12">
            <v>741905873.39999998</v>
          </cell>
          <cell r="AF12">
            <v>749019442.89999998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ԱՄՓՈՓ"/>
      <sheetName val="2-ԸՆԴԱՄԵՆԸ ԾԱԽՍԵՐ"/>
      <sheetName val="3-Ծախսերի բացվածք"/>
      <sheetName val="4-ԿԱՊ"/>
      <sheetName val="7-էլ-էներգիա"/>
      <sheetName val="8-էլ-էներգիա-ջեռուցում"/>
      <sheetName val="9-գազով ջեռուցում"/>
      <sheetName val="10-գործուղում"/>
      <sheetName val="11-ավտոմեքենա"/>
      <sheetName val="12-վարչական սարքավորումներ"/>
      <sheetName val="13համազգեստ"/>
      <sheetName val="14տարածքներ"/>
      <sheetName val="15կառուցվածք"/>
      <sheetName val="16հաստիքացուցակ"/>
      <sheetName val="29աշխատավարձի ֆոնդ"/>
      <sheetName val="30ամփոփ-ցուցանիշներ"/>
    </sheetNames>
    <sheetDataSet>
      <sheetData sheetId="0" refreshError="1"/>
      <sheetData sheetId="1"/>
      <sheetData sheetId="2" refreshError="1"/>
      <sheetData sheetId="3">
        <row r="40">
          <cell r="P40">
            <v>4028.8596480000001</v>
          </cell>
        </row>
      </sheetData>
      <sheetData sheetId="4">
        <row r="19">
          <cell r="I19">
            <v>2807.7998540799999</v>
          </cell>
        </row>
      </sheetData>
      <sheetData sheetId="5">
        <row r="14">
          <cell r="H14">
            <v>4587.5562595199999</v>
          </cell>
        </row>
      </sheetData>
      <sheetData sheetId="6" refreshError="1"/>
      <sheetData sheetId="7">
        <row r="24">
          <cell r="L24">
            <v>7238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4">
          <cell r="H14">
            <v>116548601</v>
          </cell>
          <cell r="Z14">
            <v>118251044.60000001</v>
          </cell>
          <cell r="AF14">
            <v>118251044.60000001</v>
          </cell>
        </row>
        <row r="20">
          <cell r="H20">
            <v>168276097</v>
          </cell>
          <cell r="Z20">
            <v>169978540.60000002</v>
          </cell>
          <cell r="AF20">
            <v>169978540.60000002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BU67"/>
  <sheetViews>
    <sheetView tabSelected="1" view="pageBreakPreview" zoomScale="80" zoomScaleNormal="90" zoomScaleSheetLayoutView="80" workbookViewId="0">
      <selection activeCell="M11" sqref="M11"/>
    </sheetView>
  </sheetViews>
  <sheetFormatPr defaultRowHeight="16.5"/>
  <cols>
    <col min="1" max="1" width="6.140625" style="73" customWidth="1"/>
    <col min="2" max="2" width="3.85546875" style="73" customWidth="1"/>
    <col min="3" max="3" width="6.5703125" style="73" customWidth="1"/>
    <col min="4" max="4" width="52" style="74" customWidth="1"/>
    <col min="5" max="5" width="13.42578125" style="75" hidden="1" customWidth="1"/>
    <col min="6" max="6" width="13.7109375" style="103" hidden="1" customWidth="1"/>
    <col min="7" max="7" width="12.7109375" style="103" customWidth="1"/>
    <col min="8" max="8" width="13" style="103" customWidth="1"/>
    <col min="9" max="9" width="12.42578125" style="234" customWidth="1"/>
    <col min="10" max="10" width="13.28515625" style="234" customWidth="1"/>
    <col min="11" max="11" width="12.5703125" style="234" customWidth="1"/>
    <col min="12" max="12" width="14" style="43" customWidth="1"/>
    <col min="13" max="13" width="14.5703125" style="43" customWidth="1"/>
    <col min="14" max="14" width="15" style="43" customWidth="1"/>
    <col min="15" max="15" width="16.85546875" style="43" hidden="1" customWidth="1"/>
    <col min="16" max="17" width="15" style="43" hidden="1" customWidth="1"/>
    <col min="18" max="18" width="52" style="43" customWidth="1"/>
    <col min="19" max="19" width="58.7109375" style="43" customWidth="1"/>
    <col min="20" max="20" width="32.85546875" style="43" customWidth="1"/>
    <col min="21" max="21" width="19.42578125" style="43" customWidth="1"/>
    <col min="22" max="22" width="27.85546875" style="43" customWidth="1"/>
    <col min="23" max="236" width="9.140625" style="43"/>
    <col min="237" max="237" width="5.7109375" style="43" customWidth="1"/>
    <col min="238" max="238" width="6.85546875" style="43" customWidth="1"/>
    <col min="239" max="239" width="50.140625" style="43" customWidth="1"/>
    <col min="240" max="241" width="11.42578125" style="43" customWidth="1"/>
    <col min="242" max="245" width="0" style="43" hidden="1" customWidth="1"/>
    <col min="246" max="246" width="13.140625" style="43" customWidth="1"/>
    <col min="247" max="247" width="12.42578125" style="43" customWidth="1"/>
    <col min="248" max="248" width="12.28515625" style="43" customWidth="1"/>
    <col min="249" max="251" width="0" style="43" hidden="1" customWidth="1"/>
    <col min="252" max="252" width="12.7109375" style="43" customWidth="1"/>
    <col min="253" max="253" width="12.42578125" style="43" customWidth="1"/>
    <col min="254" max="254" width="13.28515625" style="43" customWidth="1"/>
    <col min="255" max="255" width="12.42578125" style="43" customWidth="1"/>
    <col min="256" max="256" width="11.7109375" style="43" customWidth="1"/>
    <col min="257" max="257" width="11.42578125" style="43" customWidth="1"/>
    <col min="258" max="258" width="11.5703125" style="43" bestFit="1" customWidth="1"/>
    <col min="259" max="259" width="11.85546875" style="43" customWidth="1"/>
    <col min="260" max="260" width="12" style="43" customWidth="1"/>
    <col min="261" max="492" width="9.140625" style="43"/>
    <col min="493" max="493" width="5.7109375" style="43" customWidth="1"/>
    <col min="494" max="494" width="6.85546875" style="43" customWidth="1"/>
    <col min="495" max="495" width="50.140625" style="43" customWidth="1"/>
    <col min="496" max="497" width="11.42578125" style="43" customWidth="1"/>
    <col min="498" max="501" width="0" style="43" hidden="1" customWidth="1"/>
    <col min="502" max="502" width="13.140625" style="43" customWidth="1"/>
    <col min="503" max="503" width="12.42578125" style="43" customWidth="1"/>
    <col min="504" max="504" width="12.28515625" style="43" customWidth="1"/>
    <col min="505" max="507" width="0" style="43" hidden="1" customWidth="1"/>
    <col min="508" max="508" width="12.7109375" style="43" customWidth="1"/>
    <col min="509" max="509" width="12.42578125" style="43" customWidth="1"/>
    <col min="510" max="510" width="13.28515625" style="43" customWidth="1"/>
    <col min="511" max="511" width="12.42578125" style="43" customWidth="1"/>
    <col min="512" max="512" width="11.7109375" style="43" customWidth="1"/>
    <col min="513" max="513" width="11.42578125" style="43" customWidth="1"/>
    <col min="514" max="514" width="11.5703125" style="43" bestFit="1" customWidth="1"/>
    <col min="515" max="515" width="11.85546875" style="43" customWidth="1"/>
    <col min="516" max="516" width="12" style="43" customWidth="1"/>
    <col min="517" max="748" width="9.140625" style="43"/>
    <col min="749" max="749" width="5.7109375" style="43" customWidth="1"/>
    <col min="750" max="750" width="6.85546875" style="43" customWidth="1"/>
    <col min="751" max="751" width="50.140625" style="43" customWidth="1"/>
    <col min="752" max="753" width="11.42578125" style="43" customWidth="1"/>
    <col min="754" max="757" width="0" style="43" hidden="1" customWidth="1"/>
    <col min="758" max="758" width="13.140625" style="43" customWidth="1"/>
    <col min="759" max="759" width="12.42578125" style="43" customWidth="1"/>
    <col min="760" max="760" width="12.28515625" style="43" customWidth="1"/>
    <col min="761" max="763" width="0" style="43" hidden="1" customWidth="1"/>
    <col min="764" max="764" width="12.7109375" style="43" customWidth="1"/>
    <col min="765" max="765" width="12.42578125" style="43" customWidth="1"/>
    <col min="766" max="766" width="13.28515625" style="43" customWidth="1"/>
    <col min="767" max="767" width="12.42578125" style="43" customWidth="1"/>
    <col min="768" max="768" width="11.7109375" style="43" customWidth="1"/>
    <col min="769" max="769" width="11.42578125" style="43" customWidth="1"/>
    <col min="770" max="770" width="11.5703125" style="43" bestFit="1" customWidth="1"/>
    <col min="771" max="771" width="11.85546875" style="43" customWidth="1"/>
    <col min="772" max="772" width="12" style="43" customWidth="1"/>
    <col min="773" max="1004" width="9.140625" style="43"/>
    <col min="1005" max="1005" width="5.7109375" style="43" customWidth="1"/>
    <col min="1006" max="1006" width="6.85546875" style="43" customWidth="1"/>
    <col min="1007" max="1007" width="50.140625" style="43" customWidth="1"/>
    <col min="1008" max="1009" width="11.42578125" style="43" customWidth="1"/>
    <col min="1010" max="1013" width="0" style="43" hidden="1" customWidth="1"/>
    <col min="1014" max="1014" width="13.140625" style="43" customWidth="1"/>
    <col min="1015" max="1015" width="12.42578125" style="43" customWidth="1"/>
    <col min="1016" max="1016" width="12.28515625" style="43" customWidth="1"/>
    <col min="1017" max="1019" width="0" style="43" hidden="1" customWidth="1"/>
    <col min="1020" max="1020" width="12.7109375" style="43" customWidth="1"/>
    <col min="1021" max="1021" width="12.42578125" style="43" customWidth="1"/>
    <col min="1022" max="1022" width="13.28515625" style="43" customWidth="1"/>
    <col min="1023" max="1023" width="12.42578125" style="43" customWidth="1"/>
    <col min="1024" max="1024" width="11.7109375" style="43" customWidth="1"/>
    <col min="1025" max="1025" width="11.42578125" style="43" customWidth="1"/>
    <col min="1026" max="1026" width="11.5703125" style="43" bestFit="1" customWidth="1"/>
    <col min="1027" max="1027" width="11.85546875" style="43" customWidth="1"/>
    <col min="1028" max="1028" width="12" style="43" customWidth="1"/>
    <col min="1029" max="1260" width="9.140625" style="43"/>
    <col min="1261" max="1261" width="5.7109375" style="43" customWidth="1"/>
    <col min="1262" max="1262" width="6.85546875" style="43" customWidth="1"/>
    <col min="1263" max="1263" width="50.140625" style="43" customWidth="1"/>
    <col min="1264" max="1265" width="11.42578125" style="43" customWidth="1"/>
    <col min="1266" max="1269" width="0" style="43" hidden="1" customWidth="1"/>
    <col min="1270" max="1270" width="13.140625" style="43" customWidth="1"/>
    <col min="1271" max="1271" width="12.42578125" style="43" customWidth="1"/>
    <col min="1272" max="1272" width="12.28515625" style="43" customWidth="1"/>
    <col min="1273" max="1275" width="0" style="43" hidden="1" customWidth="1"/>
    <col min="1276" max="1276" width="12.7109375" style="43" customWidth="1"/>
    <col min="1277" max="1277" width="12.42578125" style="43" customWidth="1"/>
    <col min="1278" max="1278" width="13.28515625" style="43" customWidth="1"/>
    <col min="1279" max="1279" width="12.42578125" style="43" customWidth="1"/>
    <col min="1280" max="1280" width="11.7109375" style="43" customWidth="1"/>
    <col min="1281" max="1281" width="11.42578125" style="43" customWidth="1"/>
    <col min="1282" max="1282" width="11.5703125" style="43" bestFit="1" customWidth="1"/>
    <col min="1283" max="1283" width="11.85546875" style="43" customWidth="1"/>
    <col min="1284" max="1284" width="12" style="43" customWidth="1"/>
    <col min="1285" max="1516" width="9.140625" style="43"/>
    <col min="1517" max="1517" width="5.7109375" style="43" customWidth="1"/>
    <col min="1518" max="1518" width="6.85546875" style="43" customWidth="1"/>
    <col min="1519" max="1519" width="50.140625" style="43" customWidth="1"/>
    <col min="1520" max="1521" width="11.42578125" style="43" customWidth="1"/>
    <col min="1522" max="1525" width="0" style="43" hidden="1" customWidth="1"/>
    <col min="1526" max="1526" width="13.140625" style="43" customWidth="1"/>
    <col min="1527" max="1527" width="12.42578125" style="43" customWidth="1"/>
    <col min="1528" max="1528" width="12.28515625" style="43" customWidth="1"/>
    <col min="1529" max="1531" width="0" style="43" hidden="1" customWidth="1"/>
    <col min="1532" max="1532" width="12.7109375" style="43" customWidth="1"/>
    <col min="1533" max="1533" width="12.42578125" style="43" customWidth="1"/>
    <col min="1534" max="1534" width="13.28515625" style="43" customWidth="1"/>
    <col min="1535" max="1535" width="12.42578125" style="43" customWidth="1"/>
    <col min="1536" max="1536" width="11.7109375" style="43" customWidth="1"/>
    <col min="1537" max="1537" width="11.42578125" style="43" customWidth="1"/>
    <col min="1538" max="1538" width="11.5703125" style="43" bestFit="1" customWidth="1"/>
    <col min="1539" max="1539" width="11.85546875" style="43" customWidth="1"/>
    <col min="1540" max="1540" width="12" style="43" customWidth="1"/>
    <col min="1541" max="1772" width="9.140625" style="43"/>
    <col min="1773" max="1773" width="5.7109375" style="43" customWidth="1"/>
    <col min="1774" max="1774" width="6.85546875" style="43" customWidth="1"/>
    <col min="1775" max="1775" width="50.140625" style="43" customWidth="1"/>
    <col min="1776" max="1777" width="11.42578125" style="43" customWidth="1"/>
    <col min="1778" max="1781" width="0" style="43" hidden="1" customWidth="1"/>
    <col min="1782" max="1782" width="13.140625" style="43" customWidth="1"/>
    <col min="1783" max="1783" width="12.42578125" style="43" customWidth="1"/>
    <col min="1784" max="1784" width="12.28515625" style="43" customWidth="1"/>
    <col min="1785" max="1787" width="0" style="43" hidden="1" customWidth="1"/>
    <col min="1788" max="1788" width="12.7109375" style="43" customWidth="1"/>
    <col min="1789" max="1789" width="12.42578125" style="43" customWidth="1"/>
    <col min="1790" max="1790" width="13.28515625" style="43" customWidth="1"/>
    <col min="1791" max="1791" width="12.42578125" style="43" customWidth="1"/>
    <col min="1792" max="1792" width="11.7109375" style="43" customWidth="1"/>
    <col min="1793" max="1793" width="11.42578125" style="43" customWidth="1"/>
    <col min="1794" max="1794" width="11.5703125" style="43" bestFit="1" customWidth="1"/>
    <col min="1795" max="1795" width="11.85546875" style="43" customWidth="1"/>
    <col min="1796" max="1796" width="12" style="43" customWidth="1"/>
    <col min="1797" max="2028" width="9.140625" style="43"/>
    <col min="2029" max="2029" width="5.7109375" style="43" customWidth="1"/>
    <col min="2030" max="2030" width="6.85546875" style="43" customWidth="1"/>
    <col min="2031" max="2031" width="50.140625" style="43" customWidth="1"/>
    <col min="2032" max="2033" width="11.42578125" style="43" customWidth="1"/>
    <col min="2034" max="2037" width="0" style="43" hidden="1" customWidth="1"/>
    <col min="2038" max="2038" width="13.140625" style="43" customWidth="1"/>
    <col min="2039" max="2039" width="12.42578125" style="43" customWidth="1"/>
    <col min="2040" max="2040" width="12.28515625" style="43" customWidth="1"/>
    <col min="2041" max="2043" width="0" style="43" hidden="1" customWidth="1"/>
    <col min="2044" max="2044" width="12.7109375" style="43" customWidth="1"/>
    <col min="2045" max="2045" width="12.42578125" style="43" customWidth="1"/>
    <col min="2046" max="2046" width="13.28515625" style="43" customWidth="1"/>
    <col min="2047" max="2047" width="12.42578125" style="43" customWidth="1"/>
    <col min="2048" max="2048" width="11.7109375" style="43" customWidth="1"/>
    <col min="2049" max="2049" width="11.42578125" style="43" customWidth="1"/>
    <col min="2050" max="2050" width="11.5703125" style="43" bestFit="1" customWidth="1"/>
    <col min="2051" max="2051" width="11.85546875" style="43" customWidth="1"/>
    <col min="2052" max="2052" width="12" style="43" customWidth="1"/>
    <col min="2053" max="2284" width="9.140625" style="43"/>
    <col min="2285" max="2285" width="5.7109375" style="43" customWidth="1"/>
    <col min="2286" max="2286" width="6.85546875" style="43" customWidth="1"/>
    <col min="2287" max="2287" width="50.140625" style="43" customWidth="1"/>
    <col min="2288" max="2289" width="11.42578125" style="43" customWidth="1"/>
    <col min="2290" max="2293" width="0" style="43" hidden="1" customWidth="1"/>
    <col min="2294" max="2294" width="13.140625" style="43" customWidth="1"/>
    <col min="2295" max="2295" width="12.42578125" style="43" customWidth="1"/>
    <col min="2296" max="2296" width="12.28515625" style="43" customWidth="1"/>
    <col min="2297" max="2299" width="0" style="43" hidden="1" customWidth="1"/>
    <col min="2300" max="2300" width="12.7109375" style="43" customWidth="1"/>
    <col min="2301" max="2301" width="12.42578125" style="43" customWidth="1"/>
    <col min="2302" max="2302" width="13.28515625" style="43" customWidth="1"/>
    <col min="2303" max="2303" width="12.42578125" style="43" customWidth="1"/>
    <col min="2304" max="2304" width="11.7109375" style="43" customWidth="1"/>
    <col min="2305" max="2305" width="11.42578125" style="43" customWidth="1"/>
    <col min="2306" max="2306" width="11.5703125" style="43" bestFit="1" customWidth="1"/>
    <col min="2307" max="2307" width="11.85546875" style="43" customWidth="1"/>
    <col min="2308" max="2308" width="12" style="43" customWidth="1"/>
    <col min="2309" max="2540" width="9.140625" style="43"/>
    <col min="2541" max="2541" width="5.7109375" style="43" customWidth="1"/>
    <col min="2542" max="2542" width="6.85546875" style="43" customWidth="1"/>
    <col min="2543" max="2543" width="50.140625" style="43" customWidth="1"/>
    <col min="2544" max="2545" width="11.42578125" style="43" customWidth="1"/>
    <col min="2546" max="2549" width="0" style="43" hidden="1" customWidth="1"/>
    <col min="2550" max="2550" width="13.140625" style="43" customWidth="1"/>
    <col min="2551" max="2551" width="12.42578125" style="43" customWidth="1"/>
    <col min="2552" max="2552" width="12.28515625" style="43" customWidth="1"/>
    <col min="2553" max="2555" width="0" style="43" hidden="1" customWidth="1"/>
    <col min="2556" max="2556" width="12.7109375" style="43" customWidth="1"/>
    <col min="2557" max="2557" width="12.42578125" style="43" customWidth="1"/>
    <col min="2558" max="2558" width="13.28515625" style="43" customWidth="1"/>
    <col min="2559" max="2559" width="12.42578125" style="43" customWidth="1"/>
    <col min="2560" max="2560" width="11.7109375" style="43" customWidth="1"/>
    <col min="2561" max="2561" width="11.42578125" style="43" customWidth="1"/>
    <col min="2562" max="2562" width="11.5703125" style="43" bestFit="1" customWidth="1"/>
    <col min="2563" max="2563" width="11.85546875" style="43" customWidth="1"/>
    <col min="2564" max="2564" width="12" style="43" customWidth="1"/>
    <col min="2565" max="2796" width="9.140625" style="43"/>
    <col min="2797" max="2797" width="5.7109375" style="43" customWidth="1"/>
    <col min="2798" max="2798" width="6.85546875" style="43" customWidth="1"/>
    <col min="2799" max="2799" width="50.140625" style="43" customWidth="1"/>
    <col min="2800" max="2801" width="11.42578125" style="43" customWidth="1"/>
    <col min="2802" max="2805" width="0" style="43" hidden="1" customWidth="1"/>
    <col min="2806" max="2806" width="13.140625" style="43" customWidth="1"/>
    <col min="2807" max="2807" width="12.42578125" style="43" customWidth="1"/>
    <col min="2808" max="2808" width="12.28515625" style="43" customWidth="1"/>
    <col min="2809" max="2811" width="0" style="43" hidden="1" customWidth="1"/>
    <col min="2812" max="2812" width="12.7109375" style="43" customWidth="1"/>
    <col min="2813" max="2813" width="12.42578125" style="43" customWidth="1"/>
    <col min="2814" max="2814" width="13.28515625" style="43" customWidth="1"/>
    <col min="2815" max="2815" width="12.42578125" style="43" customWidth="1"/>
    <col min="2816" max="2816" width="11.7109375" style="43" customWidth="1"/>
    <col min="2817" max="2817" width="11.42578125" style="43" customWidth="1"/>
    <col min="2818" max="2818" width="11.5703125" style="43" bestFit="1" customWidth="1"/>
    <col min="2819" max="2819" width="11.85546875" style="43" customWidth="1"/>
    <col min="2820" max="2820" width="12" style="43" customWidth="1"/>
    <col min="2821" max="3052" width="9.140625" style="43"/>
    <col min="3053" max="3053" width="5.7109375" style="43" customWidth="1"/>
    <col min="3054" max="3054" width="6.85546875" style="43" customWidth="1"/>
    <col min="3055" max="3055" width="50.140625" style="43" customWidth="1"/>
    <col min="3056" max="3057" width="11.42578125" style="43" customWidth="1"/>
    <col min="3058" max="3061" width="0" style="43" hidden="1" customWidth="1"/>
    <col min="3062" max="3062" width="13.140625" style="43" customWidth="1"/>
    <col min="3063" max="3063" width="12.42578125" style="43" customWidth="1"/>
    <col min="3064" max="3064" width="12.28515625" style="43" customWidth="1"/>
    <col min="3065" max="3067" width="0" style="43" hidden="1" customWidth="1"/>
    <col min="3068" max="3068" width="12.7109375" style="43" customWidth="1"/>
    <col min="3069" max="3069" width="12.42578125" style="43" customWidth="1"/>
    <col min="3070" max="3070" width="13.28515625" style="43" customWidth="1"/>
    <col min="3071" max="3071" width="12.42578125" style="43" customWidth="1"/>
    <col min="3072" max="3072" width="11.7109375" style="43" customWidth="1"/>
    <col min="3073" max="3073" width="11.42578125" style="43" customWidth="1"/>
    <col min="3074" max="3074" width="11.5703125" style="43" bestFit="1" customWidth="1"/>
    <col min="3075" max="3075" width="11.85546875" style="43" customWidth="1"/>
    <col min="3076" max="3076" width="12" style="43" customWidth="1"/>
    <col min="3077" max="3308" width="9.140625" style="43"/>
    <col min="3309" max="3309" width="5.7109375" style="43" customWidth="1"/>
    <col min="3310" max="3310" width="6.85546875" style="43" customWidth="1"/>
    <col min="3311" max="3311" width="50.140625" style="43" customWidth="1"/>
    <col min="3312" max="3313" width="11.42578125" style="43" customWidth="1"/>
    <col min="3314" max="3317" width="0" style="43" hidden="1" customWidth="1"/>
    <col min="3318" max="3318" width="13.140625" style="43" customWidth="1"/>
    <col min="3319" max="3319" width="12.42578125" style="43" customWidth="1"/>
    <col min="3320" max="3320" width="12.28515625" style="43" customWidth="1"/>
    <col min="3321" max="3323" width="0" style="43" hidden="1" customWidth="1"/>
    <col min="3324" max="3324" width="12.7109375" style="43" customWidth="1"/>
    <col min="3325" max="3325" width="12.42578125" style="43" customWidth="1"/>
    <col min="3326" max="3326" width="13.28515625" style="43" customWidth="1"/>
    <col min="3327" max="3327" width="12.42578125" style="43" customWidth="1"/>
    <col min="3328" max="3328" width="11.7109375" style="43" customWidth="1"/>
    <col min="3329" max="3329" width="11.42578125" style="43" customWidth="1"/>
    <col min="3330" max="3330" width="11.5703125" style="43" bestFit="1" customWidth="1"/>
    <col min="3331" max="3331" width="11.85546875" style="43" customWidth="1"/>
    <col min="3332" max="3332" width="12" style="43" customWidth="1"/>
    <col min="3333" max="3564" width="9.140625" style="43"/>
    <col min="3565" max="3565" width="5.7109375" style="43" customWidth="1"/>
    <col min="3566" max="3566" width="6.85546875" style="43" customWidth="1"/>
    <col min="3567" max="3567" width="50.140625" style="43" customWidth="1"/>
    <col min="3568" max="3569" width="11.42578125" style="43" customWidth="1"/>
    <col min="3570" max="3573" width="0" style="43" hidden="1" customWidth="1"/>
    <col min="3574" max="3574" width="13.140625" style="43" customWidth="1"/>
    <col min="3575" max="3575" width="12.42578125" style="43" customWidth="1"/>
    <col min="3576" max="3576" width="12.28515625" style="43" customWidth="1"/>
    <col min="3577" max="3579" width="0" style="43" hidden="1" customWidth="1"/>
    <col min="3580" max="3580" width="12.7109375" style="43" customWidth="1"/>
    <col min="3581" max="3581" width="12.42578125" style="43" customWidth="1"/>
    <col min="3582" max="3582" width="13.28515625" style="43" customWidth="1"/>
    <col min="3583" max="3583" width="12.42578125" style="43" customWidth="1"/>
    <col min="3584" max="3584" width="11.7109375" style="43" customWidth="1"/>
    <col min="3585" max="3585" width="11.42578125" style="43" customWidth="1"/>
    <col min="3586" max="3586" width="11.5703125" style="43" bestFit="1" customWidth="1"/>
    <col min="3587" max="3587" width="11.85546875" style="43" customWidth="1"/>
    <col min="3588" max="3588" width="12" style="43" customWidth="1"/>
    <col min="3589" max="3820" width="9.140625" style="43"/>
    <col min="3821" max="3821" width="5.7109375" style="43" customWidth="1"/>
    <col min="3822" max="3822" width="6.85546875" style="43" customWidth="1"/>
    <col min="3823" max="3823" width="50.140625" style="43" customWidth="1"/>
    <col min="3824" max="3825" width="11.42578125" style="43" customWidth="1"/>
    <col min="3826" max="3829" width="0" style="43" hidden="1" customWidth="1"/>
    <col min="3830" max="3830" width="13.140625" style="43" customWidth="1"/>
    <col min="3831" max="3831" width="12.42578125" style="43" customWidth="1"/>
    <col min="3832" max="3832" width="12.28515625" style="43" customWidth="1"/>
    <col min="3833" max="3835" width="0" style="43" hidden="1" customWidth="1"/>
    <col min="3836" max="3836" width="12.7109375" style="43" customWidth="1"/>
    <col min="3837" max="3837" width="12.42578125" style="43" customWidth="1"/>
    <col min="3838" max="3838" width="13.28515625" style="43" customWidth="1"/>
    <col min="3839" max="3839" width="12.42578125" style="43" customWidth="1"/>
    <col min="3840" max="3840" width="11.7109375" style="43" customWidth="1"/>
    <col min="3841" max="3841" width="11.42578125" style="43" customWidth="1"/>
    <col min="3842" max="3842" width="11.5703125" style="43" bestFit="1" customWidth="1"/>
    <col min="3843" max="3843" width="11.85546875" style="43" customWidth="1"/>
    <col min="3844" max="3844" width="12" style="43" customWidth="1"/>
    <col min="3845" max="4076" width="9.140625" style="43"/>
    <col min="4077" max="4077" width="5.7109375" style="43" customWidth="1"/>
    <col min="4078" max="4078" width="6.85546875" style="43" customWidth="1"/>
    <col min="4079" max="4079" width="50.140625" style="43" customWidth="1"/>
    <col min="4080" max="4081" width="11.42578125" style="43" customWidth="1"/>
    <col min="4082" max="4085" width="0" style="43" hidden="1" customWidth="1"/>
    <col min="4086" max="4086" width="13.140625" style="43" customWidth="1"/>
    <col min="4087" max="4087" width="12.42578125" style="43" customWidth="1"/>
    <col min="4088" max="4088" width="12.28515625" style="43" customWidth="1"/>
    <col min="4089" max="4091" width="0" style="43" hidden="1" customWidth="1"/>
    <col min="4092" max="4092" width="12.7109375" style="43" customWidth="1"/>
    <col min="4093" max="4093" width="12.42578125" style="43" customWidth="1"/>
    <col min="4094" max="4094" width="13.28515625" style="43" customWidth="1"/>
    <col min="4095" max="4095" width="12.42578125" style="43" customWidth="1"/>
    <col min="4096" max="4096" width="11.7109375" style="43" customWidth="1"/>
    <col min="4097" max="4097" width="11.42578125" style="43" customWidth="1"/>
    <col min="4098" max="4098" width="11.5703125" style="43" bestFit="1" customWidth="1"/>
    <col min="4099" max="4099" width="11.85546875" style="43" customWidth="1"/>
    <col min="4100" max="4100" width="12" style="43" customWidth="1"/>
    <col min="4101" max="4332" width="9.140625" style="43"/>
    <col min="4333" max="4333" width="5.7109375" style="43" customWidth="1"/>
    <col min="4334" max="4334" width="6.85546875" style="43" customWidth="1"/>
    <col min="4335" max="4335" width="50.140625" style="43" customWidth="1"/>
    <col min="4336" max="4337" width="11.42578125" style="43" customWidth="1"/>
    <col min="4338" max="4341" width="0" style="43" hidden="1" customWidth="1"/>
    <col min="4342" max="4342" width="13.140625" style="43" customWidth="1"/>
    <col min="4343" max="4343" width="12.42578125" style="43" customWidth="1"/>
    <col min="4344" max="4344" width="12.28515625" style="43" customWidth="1"/>
    <col min="4345" max="4347" width="0" style="43" hidden="1" customWidth="1"/>
    <col min="4348" max="4348" width="12.7109375" style="43" customWidth="1"/>
    <col min="4349" max="4349" width="12.42578125" style="43" customWidth="1"/>
    <col min="4350" max="4350" width="13.28515625" style="43" customWidth="1"/>
    <col min="4351" max="4351" width="12.42578125" style="43" customWidth="1"/>
    <col min="4352" max="4352" width="11.7109375" style="43" customWidth="1"/>
    <col min="4353" max="4353" width="11.42578125" style="43" customWidth="1"/>
    <col min="4354" max="4354" width="11.5703125" style="43" bestFit="1" customWidth="1"/>
    <col min="4355" max="4355" width="11.85546875" style="43" customWidth="1"/>
    <col min="4356" max="4356" width="12" style="43" customWidth="1"/>
    <col min="4357" max="4588" width="9.140625" style="43"/>
    <col min="4589" max="4589" width="5.7109375" style="43" customWidth="1"/>
    <col min="4590" max="4590" width="6.85546875" style="43" customWidth="1"/>
    <col min="4591" max="4591" width="50.140625" style="43" customWidth="1"/>
    <col min="4592" max="4593" width="11.42578125" style="43" customWidth="1"/>
    <col min="4594" max="4597" width="0" style="43" hidden="1" customWidth="1"/>
    <col min="4598" max="4598" width="13.140625" style="43" customWidth="1"/>
    <col min="4599" max="4599" width="12.42578125" style="43" customWidth="1"/>
    <col min="4600" max="4600" width="12.28515625" style="43" customWidth="1"/>
    <col min="4601" max="4603" width="0" style="43" hidden="1" customWidth="1"/>
    <col min="4604" max="4604" width="12.7109375" style="43" customWidth="1"/>
    <col min="4605" max="4605" width="12.42578125" style="43" customWidth="1"/>
    <col min="4606" max="4606" width="13.28515625" style="43" customWidth="1"/>
    <col min="4607" max="4607" width="12.42578125" style="43" customWidth="1"/>
    <col min="4608" max="4608" width="11.7109375" style="43" customWidth="1"/>
    <col min="4609" max="4609" width="11.42578125" style="43" customWidth="1"/>
    <col min="4610" max="4610" width="11.5703125" style="43" bestFit="1" customWidth="1"/>
    <col min="4611" max="4611" width="11.85546875" style="43" customWidth="1"/>
    <col min="4612" max="4612" width="12" style="43" customWidth="1"/>
    <col min="4613" max="4844" width="9.140625" style="43"/>
    <col min="4845" max="4845" width="5.7109375" style="43" customWidth="1"/>
    <col min="4846" max="4846" width="6.85546875" style="43" customWidth="1"/>
    <col min="4847" max="4847" width="50.140625" style="43" customWidth="1"/>
    <col min="4848" max="4849" width="11.42578125" style="43" customWidth="1"/>
    <col min="4850" max="4853" width="0" style="43" hidden="1" customWidth="1"/>
    <col min="4854" max="4854" width="13.140625" style="43" customWidth="1"/>
    <col min="4855" max="4855" width="12.42578125" style="43" customWidth="1"/>
    <col min="4856" max="4856" width="12.28515625" style="43" customWidth="1"/>
    <col min="4857" max="4859" width="0" style="43" hidden="1" customWidth="1"/>
    <col min="4860" max="4860" width="12.7109375" style="43" customWidth="1"/>
    <col min="4861" max="4861" width="12.42578125" style="43" customWidth="1"/>
    <col min="4862" max="4862" width="13.28515625" style="43" customWidth="1"/>
    <col min="4863" max="4863" width="12.42578125" style="43" customWidth="1"/>
    <col min="4864" max="4864" width="11.7109375" style="43" customWidth="1"/>
    <col min="4865" max="4865" width="11.42578125" style="43" customWidth="1"/>
    <col min="4866" max="4866" width="11.5703125" style="43" bestFit="1" customWidth="1"/>
    <col min="4867" max="4867" width="11.85546875" style="43" customWidth="1"/>
    <col min="4868" max="4868" width="12" style="43" customWidth="1"/>
    <col min="4869" max="5100" width="9.140625" style="43"/>
    <col min="5101" max="5101" width="5.7109375" style="43" customWidth="1"/>
    <col min="5102" max="5102" width="6.85546875" style="43" customWidth="1"/>
    <col min="5103" max="5103" width="50.140625" style="43" customWidth="1"/>
    <col min="5104" max="5105" width="11.42578125" style="43" customWidth="1"/>
    <col min="5106" max="5109" width="0" style="43" hidden="1" customWidth="1"/>
    <col min="5110" max="5110" width="13.140625" style="43" customWidth="1"/>
    <col min="5111" max="5111" width="12.42578125" style="43" customWidth="1"/>
    <col min="5112" max="5112" width="12.28515625" style="43" customWidth="1"/>
    <col min="5113" max="5115" width="0" style="43" hidden="1" customWidth="1"/>
    <col min="5116" max="5116" width="12.7109375" style="43" customWidth="1"/>
    <col min="5117" max="5117" width="12.42578125" style="43" customWidth="1"/>
    <col min="5118" max="5118" width="13.28515625" style="43" customWidth="1"/>
    <col min="5119" max="5119" width="12.42578125" style="43" customWidth="1"/>
    <col min="5120" max="5120" width="11.7109375" style="43" customWidth="1"/>
    <col min="5121" max="5121" width="11.42578125" style="43" customWidth="1"/>
    <col min="5122" max="5122" width="11.5703125" style="43" bestFit="1" customWidth="1"/>
    <col min="5123" max="5123" width="11.85546875" style="43" customWidth="1"/>
    <col min="5124" max="5124" width="12" style="43" customWidth="1"/>
    <col min="5125" max="5356" width="9.140625" style="43"/>
    <col min="5357" max="5357" width="5.7109375" style="43" customWidth="1"/>
    <col min="5358" max="5358" width="6.85546875" style="43" customWidth="1"/>
    <col min="5359" max="5359" width="50.140625" style="43" customWidth="1"/>
    <col min="5360" max="5361" width="11.42578125" style="43" customWidth="1"/>
    <col min="5362" max="5365" width="0" style="43" hidden="1" customWidth="1"/>
    <col min="5366" max="5366" width="13.140625" style="43" customWidth="1"/>
    <col min="5367" max="5367" width="12.42578125" style="43" customWidth="1"/>
    <col min="5368" max="5368" width="12.28515625" style="43" customWidth="1"/>
    <col min="5369" max="5371" width="0" style="43" hidden="1" customWidth="1"/>
    <col min="5372" max="5372" width="12.7109375" style="43" customWidth="1"/>
    <col min="5373" max="5373" width="12.42578125" style="43" customWidth="1"/>
    <col min="5374" max="5374" width="13.28515625" style="43" customWidth="1"/>
    <col min="5375" max="5375" width="12.42578125" style="43" customWidth="1"/>
    <col min="5376" max="5376" width="11.7109375" style="43" customWidth="1"/>
    <col min="5377" max="5377" width="11.42578125" style="43" customWidth="1"/>
    <col min="5378" max="5378" width="11.5703125" style="43" bestFit="1" customWidth="1"/>
    <col min="5379" max="5379" width="11.85546875" style="43" customWidth="1"/>
    <col min="5380" max="5380" width="12" style="43" customWidth="1"/>
    <col min="5381" max="5612" width="9.140625" style="43"/>
    <col min="5613" max="5613" width="5.7109375" style="43" customWidth="1"/>
    <col min="5614" max="5614" width="6.85546875" style="43" customWidth="1"/>
    <col min="5615" max="5615" width="50.140625" style="43" customWidth="1"/>
    <col min="5616" max="5617" width="11.42578125" style="43" customWidth="1"/>
    <col min="5618" max="5621" width="0" style="43" hidden="1" customWidth="1"/>
    <col min="5622" max="5622" width="13.140625" style="43" customWidth="1"/>
    <col min="5623" max="5623" width="12.42578125" style="43" customWidth="1"/>
    <col min="5624" max="5624" width="12.28515625" style="43" customWidth="1"/>
    <col min="5625" max="5627" width="0" style="43" hidden="1" customWidth="1"/>
    <col min="5628" max="5628" width="12.7109375" style="43" customWidth="1"/>
    <col min="5629" max="5629" width="12.42578125" style="43" customWidth="1"/>
    <col min="5630" max="5630" width="13.28515625" style="43" customWidth="1"/>
    <col min="5631" max="5631" width="12.42578125" style="43" customWidth="1"/>
    <col min="5632" max="5632" width="11.7109375" style="43" customWidth="1"/>
    <col min="5633" max="5633" width="11.42578125" style="43" customWidth="1"/>
    <col min="5634" max="5634" width="11.5703125" style="43" bestFit="1" customWidth="1"/>
    <col min="5635" max="5635" width="11.85546875" style="43" customWidth="1"/>
    <col min="5636" max="5636" width="12" style="43" customWidth="1"/>
    <col min="5637" max="5868" width="9.140625" style="43"/>
    <col min="5869" max="5869" width="5.7109375" style="43" customWidth="1"/>
    <col min="5870" max="5870" width="6.85546875" style="43" customWidth="1"/>
    <col min="5871" max="5871" width="50.140625" style="43" customWidth="1"/>
    <col min="5872" max="5873" width="11.42578125" style="43" customWidth="1"/>
    <col min="5874" max="5877" width="0" style="43" hidden="1" customWidth="1"/>
    <col min="5878" max="5878" width="13.140625" style="43" customWidth="1"/>
    <col min="5879" max="5879" width="12.42578125" style="43" customWidth="1"/>
    <col min="5880" max="5880" width="12.28515625" style="43" customWidth="1"/>
    <col min="5881" max="5883" width="0" style="43" hidden="1" customWidth="1"/>
    <col min="5884" max="5884" width="12.7109375" style="43" customWidth="1"/>
    <col min="5885" max="5885" width="12.42578125" style="43" customWidth="1"/>
    <col min="5886" max="5886" width="13.28515625" style="43" customWidth="1"/>
    <col min="5887" max="5887" width="12.42578125" style="43" customWidth="1"/>
    <col min="5888" max="5888" width="11.7109375" style="43" customWidth="1"/>
    <col min="5889" max="5889" width="11.42578125" style="43" customWidth="1"/>
    <col min="5890" max="5890" width="11.5703125" style="43" bestFit="1" customWidth="1"/>
    <col min="5891" max="5891" width="11.85546875" style="43" customWidth="1"/>
    <col min="5892" max="5892" width="12" style="43" customWidth="1"/>
    <col min="5893" max="6124" width="9.140625" style="43"/>
    <col min="6125" max="6125" width="5.7109375" style="43" customWidth="1"/>
    <col min="6126" max="6126" width="6.85546875" style="43" customWidth="1"/>
    <col min="6127" max="6127" width="50.140625" style="43" customWidth="1"/>
    <col min="6128" max="6129" width="11.42578125" style="43" customWidth="1"/>
    <col min="6130" max="6133" width="0" style="43" hidden="1" customWidth="1"/>
    <col min="6134" max="6134" width="13.140625" style="43" customWidth="1"/>
    <col min="6135" max="6135" width="12.42578125" style="43" customWidth="1"/>
    <col min="6136" max="6136" width="12.28515625" style="43" customWidth="1"/>
    <col min="6137" max="6139" width="0" style="43" hidden="1" customWidth="1"/>
    <col min="6140" max="6140" width="12.7109375" style="43" customWidth="1"/>
    <col min="6141" max="6141" width="12.42578125" style="43" customWidth="1"/>
    <col min="6142" max="6142" width="13.28515625" style="43" customWidth="1"/>
    <col min="6143" max="6143" width="12.42578125" style="43" customWidth="1"/>
    <col min="6144" max="6144" width="11.7109375" style="43" customWidth="1"/>
    <col min="6145" max="6145" width="11.42578125" style="43" customWidth="1"/>
    <col min="6146" max="6146" width="11.5703125" style="43" bestFit="1" customWidth="1"/>
    <col min="6147" max="6147" width="11.85546875" style="43" customWidth="1"/>
    <col min="6148" max="6148" width="12" style="43" customWidth="1"/>
    <col min="6149" max="6380" width="9.140625" style="43"/>
    <col min="6381" max="6381" width="5.7109375" style="43" customWidth="1"/>
    <col min="6382" max="6382" width="6.85546875" style="43" customWidth="1"/>
    <col min="6383" max="6383" width="50.140625" style="43" customWidth="1"/>
    <col min="6384" max="6385" width="11.42578125" style="43" customWidth="1"/>
    <col min="6386" max="6389" width="0" style="43" hidden="1" customWidth="1"/>
    <col min="6390" max="6390" width="13.140625" style="43" customWidth="1"/>
    <col min="6391" max="6391" width="12.42578125" style="43" customWidth="1"/>
    <col min="6392" max="6392" width="12.28515625" style="43" customWidth="1"/>
    <col min="6393" max="6395" width="0" style="43" hidden="1" customWidth="1"/>
    <col min="6396" max="6396" width="12.7109375" style="43" customWidth="1"/>
    <col min="6397" max="6397" width="12.42578125" style="43" customWidth="1"/>
    <col min="6398" max="6398" width="13.28515625" style="43" customWidth="1"/>
    <col min="6399" max="6399" width="12.42578125" style="43" customWidth="1"/>
    <col min="6400" max="6400" width="11.7109375" style="43" customWidth="1"/>
    <col min="6401" max="6401" width="11.42578125" style="43" customWidth="1"/>
    <col min="6402" max="6402" width="11.5703125" style="43" bestFit="1" customWidth="1"/>
    <col min="6403" max="6403" width="11.85546875" style="43" customWidth="1"/>
    <col min="6404" max="6404" width="12" style="43" customWidth="1"/>
    <col min="6405" max="6636" width="9.140625" style="43"/>
    <col min="6637" max="6637" width="5.7109375" style="43" customWidth="1"/>
    <col min="6638" max="6638" width="6.85546875" style="43" customWidth="1"/>
    <col min="6639" max="6639" width="50.140625" style="43" customWidth="1"/>
    <col min="6640" max="6641" width="11.42578125" style="43" customWidth="1"/>
    <col min="6642" max="6645" width="0" style="43" hidden="1" customWidth="1"/>
    <col min="6646" max="6646" width="13.140625" style="43" customWidth="1"/>
    <col min="6647" max="6647" width="12.42578125" style="43" customWidth="1"/>
    <col min="6648" max="6648" width="12.28515625" style="43" customWidth="1"/>
    <col min="6649" max="6651" width="0" style="43" hidden="1" customWidth="1"/>
    <col min="6652" max="6652" width="12.7109375" style="43" customWidth="1"/>
    <col min="6653" max="6653" width="12.42578125" style="43" customWidth="1"/>
    <col min="6654" max="6654" width="13.28515625" style="43" customWidth="1"/>
    <col min="6655" max="6655" width="12.42578125" style="43" customWidth="1"/>
    <col min="6656" max="6656" width="11.7109375" style="43" customWidth="1"/>
    <col min="6657" max="6657" width="11.42578125" style="43" customWidth="1"/>
    <col min="6658" max="6658" width="11.5703125" style="43" bestFit="1" customWidth="1"/>
    <col min="6659" max="6659" width="11.85546875" style="43" customWidth="1"/>
    <col min="6660" max="6660" width="12" style="43" customWidth="1"/>
    <col min="6661" max="6892" width="9.140625" style="43"/>
    <col min="6893" max="6893" width="5.7109375" style="43" customWidth="1"/>
    <col min="6894" max="6894" width="6.85546875" style="43" customWidth="1"/>
    <col min="6895" max="6895" width="50.140625" style="43" customWidth="1"/>
    <col min="6896" max="6897" width="11.42578125" style="43" customWidth="1"/>
    <col min="6898" max="6901" width="0" style="43" hidden="1" customWidth="1"/>
    <col min="6902" max="6902" width="13.140625" style="43" customWidth="1"/>
    <col min="6903" max="6903" width="12.42578125" style="43" customWidth="1"/>
    <col min="6904" max="6904" width="12.28515625" style="43" customWidth="1"/>
    <col min="6905" max="6907" width="0" style="43" hidden="1" customWidth="1"/>
    <col min="6908" max="6908" width="12.7109375" style="43" customWidth="1"/>
    <col min="6909" max="6909" width="12.42578125" style="43" customWidth="1"/>
    <col min="6910" max="6910" width="13.28515625" style="43" customWidth="1"/>
    <col min="6911" max="6911" width="12.42578125" style="43" customWidth="1"/>
    <col min="6912" max="6912" width="11.7109375" style="43" customWidth="1"/>
    <col min="6913" max="6913" width="11.42578125" style="43" customWidth="1"/>
    <col min="6914" max="6914" width="11.5703125" style="43" bestFit="1" customWidth="1"/>
    <col min="6915" max="6915" width="11.85546875" style="43" customWidth="1"/>
    <col min="6916" max="6916" width="12" style="43" customWidth="1"/>
    <col min="6917" max="7148" width="9.140625" style="43"/>
    <col min="7149" max="7149" width="5.7109375" style="43" customWidth="1"/>
    <col min="7150" max="7150" width="6.85546875" style="43" customWidth="1"/>
    <col min="7151" max="7151" width="50.140625" style="43" customWidth="1"/>
    <col min="7152" max="7153" width="11.42578125" style="43" customWidth="1"/>
    <col min="7154" max="7157" width="0" style="43" hidden="1" customWidth="1"/>
    <col min="7158" max="7158" width="13.140625" style="43" customWidth="1"/>
    <col min="7159" max="7159" width="12.42578125" style="43" customWidth="1"/>
    <col min="7160" max="7160" width="12.28515625" style="43" customWidth="1"/>
    <col min="7161" max="7163" width="0" style="43" hidden="1" customWidth="1"/>
    <col min="7164" max="7164" width="12.7109375" style="43" customWidth="1"/>
    <col min="7165" max="7165" width="12.42578125" style="43" customWidth="1"/>
    <col min="7166" max="7166" width="13.28515625" style="43" customWidth="1"/>
    <col min="7167" max="7167" width="12.42578125" style="43" customWidth="1"/>
    <col min="7168" max="7168" width="11.7109375" style="43" customWidth="1"/>
    <col min="7169" max="7169" width="11.42578125" style="43" customWidth="1"/>
    <col min="7170" max="7170" width="11.5703125" style="43" bestFit="1" customWidth="1"/>
    <col min="7171" max="7171" width="11.85546875" style="43" customWidth="1"/>
    <col min="7172" max="7172" width="12" style="43" customWidth="1"/>
    <col min="7173" max="7404" width="9.140625" style="43"/>
    <col min="7405" max="7405" width="5.7109375" style="43" customWidth="1"/>
    <col min="7406" max="7406" width="6.85546875" style="43" customWidth="1"/>
    <col min="7407" max="7407" width="50.140625" style="43" customWidth="1"/>
    <col min="7408" max="7409" width="11.42578125" style="43" customWidth="1"/>
    <col min="7410" max="7413" width="0" style="43" hidden="1" customWidth="1"/>
    <col min="7414" max="7414" width="13.140625" style="43" customWidth="1"/>
    <col min="7415" max="7415" width="12.42578125" style="43" customWidth="1"/>
    <col min="7416" max="7416" width="12.28515625" style="43" customWidth="1"/>
    <col min="7417" max="7419" width="0" style="43" hidden="1" customWidth="1"/>
    <col min="7420" max="7420" width="12.7109375" style="43" customWidth="1"/>
    <col min="7421" max="7421" width="12.42578125" style="43" customWidth="1"/>
    <col min="7422" max="7422" width="13.28515625" style="43" customWidth="1"/>
    <col min="7423" max="7423" width="12.42578125" style="43" customWidth="1"/>
    <col min="7424" max="7424" width="11.7109375" style="43" customWidth="1"/>
    <col min="7425" max="7425" width="11.42578125" style="43" customWidth="1"/>
    <col min="7426" max="7426" width="11.5703125" style="43" bestFit="1" customWidth="1"/>
    <col min="7427" max="7427" width="11.85546875" style="43" customWidth="1"/>
    <col min="7428" max="7428" width="12" style="43" customWidth="1"/>
    <col min="7429" max="7660" width="9.140625" style="43"/>
    <col min="7661" max="7661" width="5.7109375" style="43" customWidth="1"/>
    <col min="7662" max="7662" width="6.85546875" style="43" customWidth="1"/>
    <col min="7663" max="7663" width="50.140625" style="43" customWidth="1"/>
    <col min="7664" max="7665" width="11.42578125" style="43" customWidth="1"/>
    <col min="7666" max="7669" width="0" style="43" hidden="1" customWidth="1"/>
    <col min="7670" max="7670" width="13.140625" style="43" customWidth="1"/>
    <col min="7671" max="7671" width="12.42578125" style="43" customWidth="1"/>
    <col min="7672" max="7672" width="12.28515625" style="43" customWidth="1"/>
    <col min="7673" max="7675" width="0" style="43" hidden="1" customWidth="1"/>
    <col min="7676" max="7676" width="12.7109375" style="43" customWidth="1"/>
    <col min="7677" max="7677" width="12.42578125" style="43" customWidth="1"/>
    <col min="7678" max="7678" width="13.28515625" style="43" customWidth="1"/>
    <col min="7679" max="7679" width="12.42578125" style="43" customWidth="1"/>
    <col min="7680" max="7680" width="11.7109375" style="43" customWidth="1"/>
    <col min="7681" max="7681" width="11.42578125" style="43" customWidth="1"/>
    <col min="7682" max="7682" width="11.5703125" style="43" bestFit="1" customWidth="1"/>
    <col min="7683" max="7683" width="11.85546875" style="43" customWidth="1"/>
    <col min="7684" max="7684" width="12" style="43" customWidth="1"/>
    <col min="7685" max="7916" width="9.140625" style="43"/>
    <col min="7917" max="7917" width="5.7109375" style="43" customWidth="1"/>
    <col min="7918" max="7918" width="6.85546875" style="43" customWidth="1"/>
    <col min="7919" max="7919" width="50.140625" style="43" customWidth="1"/>
    <col min="7920" max="7921" width="11.42578125" style="43" customWidth="1"/>
    <col min="7922" max="7925" width="0" style="43" hidden="1" customWidth="1"/>
    <col min="7926" max="7926" width="13.140625" style="43" customWidth="1"/>
    <col min="7927" max="7927" width="12.42578125" style="43" customWidth="1"/>
    <col min="7928" max="7928" width="12.28515625" style="43" customWidth="1"/>
    <col min="7929" max="7931" width="0" style="43" hidden="1" customWidth="1"/>
    <col min="7932" max="7932" width="12.7109375" style="43" customWidth="1"/>
    <col min="7933" max="7933" width="12.42578125" style="43" customWidth="1"/>
    <col min="7934" max="7934" width="13.28515625" style="43" customWidth="1"/>
    <col min="7935" max="7935" width="12.42578125" style="43" customWidth="1"/>
    <col min="7936" max="7936" width="11.7109375" style="43" customWidth="1"/>
    <col min="7937" max="7937" width="11.42578125" style="43" customWidth="1"/>
    <col min="7938" max="7938" width="11.5703125" style="43" bestFit="1" customWidth="1"/>
    <col min="7939" max="7939" width="11.85546875" style="43" customWidth="1"/>
    <col min="7940" max="7940" width="12" style="43" customWidth="1"/>
    <col min="7941" max="8172" width="9.140625" style="43"/>
    <col min="8173" max="8173" width="5.7109375" style="43" customWidth="1"/>
    <col min="8174" max="8174" width="6.85546875" style="43" customWidth="1"/>
    <col min="8175" max="8175" width="50.140625" style="43" customWidth="1"/>
    <col min="8176" max="8177" width="11.42578125" style="43" customWidth="1"/>
    <col min="8178" max="8181" width="0" style="43" hidden="1" customWidth="1"/>
    <col min="8182" max="8182" width="13.140625" style="43" customWidth="1"/>
    <col min="8183" max="8183" width="12.42578125" style="43" customWidth="1"/>
    <col min="8184" max="8184" width="12.28515625" style="43" customWidth="1"/>
    <col min="8185" max="8187" width="0" style="43" hidden="1" customWidth="1"/>
    <col min="8188" max="8188" width="12.7109375" style="43" customWidth="1"/>
    <col min="8189" max="8189" width="12.42578125" style="43" customWidth="1"/>
    <col min="8190" max="8190" width="13.28515625" style="43" customWidth="1"/>
    <col min="8191" max="8191" width="12.42578125" style="43" customWidth="1"/>
    <col min="8192" max="8192" width="11.7109375" style="43" customWidth="1"/>
    <col min="8193" max="8193" width="11.42578125" style="43" customWidth="1"/>
    <col min="8194" max="8194" width="11.5703125" style="43" bestFit="1" customWidth="1"/>
    <col min="8195" max="8195" width="11.85546875" style="43" customWidth="1"/>
    <col min="8196" max="8196" width="12" style="43" customWidth="1"/>
    <col min="8197" max="8428" width="9.140625" style="43"/>
    <col min="8429" max="8429" width="5.7109375" style="43" customWidth="1"/>
    <col min="8430" max="8430" width="6.85546875" style="43" customWidth="1"/>
    <col min="8431" max="8431" width="50.140625" style="43" customWidth="1"/>
    <col min="8432" max="8433" width="11.42578125" style="43" customWidth="1"/>
    <col min="8434" max="8437" width="0" style="43" hidden="1" customWidth="1"/>
    <col min="8438" max="8438" width="13.140625" style="43" customWidth="1"/>
    <col min="8439" max="8439" width="12.42578125" style="43" customWidth="1"/>
    <col min="8440" max="8440" width="12.28515625" style="43" customWidth="1"/>
    <col min="8441" max="8443" width="0" style="43" hidden="1" customWidth="1"/>
    <col min="8444" max="8444" width="12.7109375" style="43" customWidth="1"/>
    <col min="8445" max="8445" width="12.42578125" style="43" customWidth="1"/>
    <col min="8446" max="8446" width="13.28515625" style="43" customWidth="1"/>
    <col min="8447" max="8447" width="12.42578125" style="43" customWidth="1"/>
    <col min="8448" max="8448" width="11.7109375" style="43" customWidth="1"/>
    <col min="8449" max="8449" width="11.42578125" style="43" customWidth="1"/>
    <col min="8450" max="8450" width="11.5703125" style="43" bestFit="1" customWidth="1"/>
    <col min="8451" max="8451" width="11.85546875" style="43" customWidth="1"/>
    <col min="8452" max="8452" width="12" style="43" customWidth="1"/>
    <col min="8453" max="8684" width="9.140625" style="43"/>
    <col min="8685" max="8685" width="5.7109375" style="43" customWidth="1"/>
    <col min="8686" max="8686" width="6.85546875" style="43" customWidth="1"/>
    <col min="8687" max="8687" width="50.140625" style="43" customWidth="1"/>
    <col min="8688" max="8689" width="11.42578125" style="43" customWidth="1"/>
    <col min="8690" max="8693" width="0" style="43" hidden="1" customWidth="1"/>
    <col min="8694" max="8694" width="13.140625" style="43" customWidth="1"/>
    <col min="8695" max="8695" width="12.42578125" style="43" customWidth="1"/>
    <col min="8696" max="8696" width="12.28515625" style="43" customWidth="1"/>
    <col min="8697" max="8699" width="0" style="43" hidden="1" customWidth="1"/>
    <col min="8700" max="8700" width="12.7109375" style="43" customWidth="1"/>
    <col min="8701" max="8701" width="12.42578125" style="43" customWidth="1"/>
    <col min="8702" max="8702" width="13.28515625" style="43" customWidth="1"/>
    <col min="8703" max="8703" width="12.42578125" style="43" customWidth="1"/>
    <col min="8704" max="8704" width="11.7109375" style="43" customWidth="1"/>
    <col min="8705" max="8705" width="11.42578125" style="43" customWidth="1"/>
    <col min="8706" max="8706" width="11.5703125" style="43" bestFit="1" customWidth="1"/>
    <col min="8707" max="8707" width="11.85546875" style="43" customWidth="1"/>
    <col min="8708" max="8708" width="12" style="43" customWidth="1"/>
    <col min="8709" max="8940" width="9.140625" style="43"/>
    <col min="8941" max="8941" width="5.7109375" style="43" customWidth="1"/>
    <col min="8942" max="8942" width="6.85546875" style="43" customWidth="1"/>
    <col min="8943" max="8943" width="50.140625" style="43" customWidth="1"/>
    <col min="8944" max="8945" width="11.42578125" style="43" customWidth="1"/>
    <col min="8946" max="8949" width="0" style="43" hidden="1" customWidth="1"/>
    <col min="8950" max="8950" width="13.140625" style="43" customWidth="1"/>
    <col min="8951" max="8951" width="12.42578125" style="43" customWidth="1"/>
    <col min="8952" max="8952" width="12.28515625" style="43" customWidth="1"/>
    <col min="8953" max="8955" width="0" style="43" hidden="1" customWidth="1"/>
    <col min="8956" max="8956" width="12.7109375" style="43" customWidth="1"/>
    <col min="8957" max="8957" width="12.42578125" style="43" customWidth="1"/>
    <col min="8958" max="8958" width="13.28515625" style="43" customWidth="1"/>
    <col min="8959" max="8959" width="12.42578125" style="43" customWidth="1"/>
    <col min="8960" max="8960" width="11.7109375" style="43" customWidth="1"/>
    <col min="8961" max="8961" width="11.42578125" style="43" customWidth="1"/>
    <col min="8962" max="8962" width="11.5703125" style="43" bestFit="1" customWidth="1"/>
    <col min="8963" max="8963" width="11.85546875" style="43" customWidth="1"/>
    <col min="8964" max="8964" width="12" style="43" customWidth="1"/>
    <col min="8965" max="9196" width="9.140625" style="43"/>
    <col min="9197" max="9197" width="5.7109375" style="43" customWidth="1"/>
    <col min="9198" max="9198" width="6.85546875" style="43" customWidth="1"/>
    <col min="9199" max="9199" width="50.140625" style="43" customWidth="1"/>
    <col min="9200" max="9201" width="11.42578125" style="43" customWidth="1"/>
    <col min="9202" max="9205" width="0" style="43" hidden="1" customWidth="1"/>
    <col min="9206" max="9206" width="13.140625" style="43" customWidth="1"/>
    <col min="9207" max="9207" width="12.42578125" style="43" customWidth="1"/>
    <col min="9208" max="9208" width="12.28515625" style="43" customWidth="1"/>
    <col min="9209" max="9211" width="0" style="43" hidden="1" customWidth="1"/>
    <col min="9212" max="9212" width="12.7109375" style="43" customWidth="1"/>
    <col min="9213" max="9213" width="12.42578125" style="43" customWidth="1"/>
    <col min="9214" max="9214" width="13.28515625" style="43" customWidth="1"/>
    <col min="9215" max="9215" width="12.42578125" style="43" customWidth="1"/>
    <col min="9216" max="9216" width="11.7109375" style="43" customWidth="1"/>
    <col min="9217" max="9217" width="11.42578125" style="43" customWidth="1"/>
    <col min="9218" max="9218" width="11.5703125" style="43" bestFit="1" customWidth="1"/>
    <col min="9219" max="9219" width="11.85546875" style="43" customWidth="1"/>
    <col min="9220" max="9220" width="12" style="43" customWidth="1"/>
    <col min="9221" max="9452" width="9.140625" style="43"/>
    <col min="9453" max="9453" width="5.7109375" style="43" customWidth="1"/>
    <col min="9454" max="9454" width="6.85546875" style="43" customWidth="1"/>
    <col min="9455" max="9455" width="50.140625" style="43" customWidth="1"/>
    <col min="9456" max="9457" width="11.42578125" style="43" customWidth="1"/>
    <col min="9458" max="9461" width="0" style="43" hidden="1" customWidth="1"/>
    <col min="9462" max="9462" width="13.140625" style="43" customWidth="1"/>
    <col min="9463" max="9463" width="12.42578125" style="43" customWidth="1"/>
    <col min="9464" max="9464" width="12.28515625" style="43" customWidth="1"/>
    <col min="9465" max="9467" width="0" style="43" hidden="1" customWidth="1"/>
    <col min="9468" max="9468" width="12.7109375" style="43" customWidth="1"/>
    <col min="9469" max="9469" width="12.42578125" style="43" customWidth="1"/>
    <col min="9470" max="9470" width="13.28515625" style="43" customWidth="1"/>
    <col min="9471" max="9471" width="12.42578125" style="43" customWidth="1"/>
    <col min="9472" max="9472" width="11.7109375" style="43" customWidth="1"/>
    <col min="9473" max="9473" width="11.42578125" style="43" customWidth="1"/>
    <col min="9474" max="9474" width="11.5703125" style="43" bestFit="1" customWidth="1"/>
    <col min="9475" max="9475" width="11.85546875" style="43" customWidth="1"/>
    <col min="9476" max="9476" width="12" style="43" customWidth="1"/>
    <col min="9477" max="9708" width="9.140625" style="43"/>
    <col min="9709" max="9709" width="5.7109375" style="43" customWidth="1"/>
    <col min="9710" max="9710" width="6.85546875" style="43" customWidth="1"/>
    <col min="9711" max="9711" width="50.140625" style="43" customWidth="1"/>
    <col min="9712" max="9713" width="11.42578125" style="43" customWidth="1"/>
    <col min="9714" max="9717" width="0" style="43" hidden="1" customWidth="1"/>
    <col min="9718" max="9718" width="13.140625" style="43" customWidth="1"/>
    <col min="9719" max="9719" width="12.42578125" style="43" customWidth="1"/>
    <col min="9720" max="9720" width="12.28515625" style="43" customWidth="1"/>
    <col min="9721" max="9723" width="0" style="43" hidden="1" customWidth="1"/>
    <col min="9724" max="9724" width="12.7109375" style="43" customWidth="1"/>
    <col min="9725" max="9725" width="12.42578125" style="43" customWidth="1"/>
    <col min="9726" max="9726" width="13.28515625" style="43" customWidth="1"/>
    <col min="9727" max="9727" width="12.42578125" style="43" customWidth="1"/>
    <col min="9728" max="9728" width="11.7109375" style="43" customWidth="1"/>
    <col min="9729" max="9729" width="11.42578125" style="43" customWidth="1"/>
    <col min="9730" max="9730" width="11.5703125" style="43" bestFit="1" customWidth="1"/>
    <col min="9731" max="9731" width="11.85546875" style="43" customWidth="1"/>
    <col min="9732" max="9732" width="12" style="43" customWidth="1"/>
    <col min="9733" max="9964" width="9.140625" style="43"/>
    <col min="9965" max="9965" width="5.7109375" style="43" customWidth="1"/>
    <col min="9966" max="9966" width="6.85546875" style="43" customWidth="1"/>
    <col min="9967" max="9967" width="50.140625" style="43" customWidth="1"/>
    <col min="9968" max="9969" width="11.42578125" style="43" customWidth="1"/>
    <col min="9970" max="9973" width="0" style="43" hidden="1" customWidth="1"/>
    <col min="9974" max="9974" width="13.140625" style="43" customWidth="1"/>
    <col min="9975" max="9975" width="12.42578125" style="43" customWidth="1"/>
    <col min="9976" max="9976" width="12.28515625" style="43" customWidth="1"/>
    <col min="9977" max="9979" width="0" style="43" hidden="1" customWidth="1"/>
    <col min="9980" max="9980" width="12.7109375" style="43" customWidth="1"/>
    <col min="9981" max="9981" width="12.42578125" style="43" customWidth="1"/>
    <col min="9982" max="9982" width="13.28515625" style="43" customWidth="1"/>
    <col min="9983" max="9983" width="12.42578125" style="43" customWidth="1"/>
    <col min="9984" max="9984" width="11.7109375" style="43" customWidth="1"/>
    <col min="9985" max="9985" width="11.42578125" style="43" customWidth="1"/>
    <col min="9986" max="9986" width="11.5703125" style="43" bestFit="1" customWidth="1"/>
    <col min="9987" max="9987" width="11.85546875" style="43" customWidth="1"/>
    <col min="9988" max="9988" width="12" style="43" customWidth="1"/>
    <col min="9989" max="10220" width="9.140625" style="43"/>
    <col min="10221" max="10221" width="5.7109375" style="43" customWidth="1"/>
    <col min="10222" max="10222" width="6.85546875" style="43" customWidth="1"/>
    <col min="10223" max="10223" width="50.140625" style="43" customWidth="1"/>
    <col min="10224" max="10225" width="11.42578125" style="43" customWidth="1"/>
    <col min="10226" max="10229" width="0" style="43" hidden="1" customWidth="1"/>
    <col min="10230" max="10230" width="13.140625" style="43" customWidth="1"/>
    <col min="10231" max="10231" width="12.42578125" style="43" customWidth="1"/>
    <col min="10232" max="10232" width="12.28515625" style="43" customWidth="1"/>
    <col min="10233" max="10235" width="0" style="43" hidden="1" customWidth="1"/>
    <col min="10236" max="10236" width="12.7109375" style="43" customWidth="1"/>
    <col min="10237" max="10237" width="12.42578125" style="43" customWidth="1"/>
    <col min="10238" max="10238" width="13.28515625" style="43" customWidth="1"/>
    <col min="10239" max="10239" width="12.42578125" style="43" customWidth="1"/>
    <col min="10240" max="10240" width="11.7109375" style="43" customWidth="1"/>
    <col min="10241" max="10241" width="11.42578125" style="43" customWidth="1"/>
    <col min="10242" max="10242" width="11.5703125" style="43" bestFit="1" customWidth="1"/>
    <col min="10243" max="10243" width="11.85546875" style="43" customWidth="1"/>
    <col min="10244" max="10244" width="12" style="43" customWidth="1"/>
    <col min="10245" max="10476" width="9.140625" style="43"/>
    <col min="10477" max="10477" width="5.7109375" style="43" customWidth="1"/>
    <col min="10478" max="10478" width="6.85546875" style="43" customWidth="1"/>
    <col min="10479" max="10479" width="50.140625" style="43" customWidth="1"/>
    <col min="10480" max="10481" width="11.42578125" style="43" customWidth="1"/>
    <col min="10482" max="10485" width="0" style="43" hidden="1" customWidth="1"/>
    <col min="10486" max="10486" width="13.140625" style="43" customWidth="1"/>
    <col min="10487" max="10487" width="12.42578125" style="43" customWidth="1"/>
    <col min="10488" max="10488" width="12.28515625" style="43" customWidth="1"/>
    <col min="10489" max="10491" width="0" style="43" hidden="1" customWidth="1"/>
    <col min="10492" max="10492" width="12.7109375" style="43" customWidth="1"/>
    <col min="10493" max="10493" width="12.42578125" style="43" customWidth="1"/>
    <col min="10494" max="10494" width="13.28515625" style="43" customWidth="1"/>
    <col min="10495" max="10495" width="12.42578125" style="43" customWidth="1"/>
    <col min="10496" max="10496" width="11.7109375" style="43" customWidth="1"/>
    <col min="10497" max="10497" width="11.42578125" style="43" customWidth="1"/>
    <col min="10498" max="10498" width="11.5703125" style="43" bestFit="1" customWidth="1"/>
    <col min="10499" max="10499" width="11.85546875" style="43" customWidth="1"/>
    <col min="10500" max="10500" width="12" style="43" customWidth="1"/>
    <col min="10501" max="10732" width="9.140625" style="43"/>
    <col min="10733" max="10733" width="5.7109375" style="43" customWidth="1"/>
    <col min="10734" max="10734" width="6.85546875" style="43" customWidth="1"/>
    <col min="10735" max="10735" width="50.140625" style="43" customWidth="1"/>
    <col min="10736" max="10737" width="11.42578125" style="43" customWidth="1"/>
    <col min="10738" max="10741" width="0" style="43" hidden="1" customWidth="1"/>
    <col min="10742" max="10742" width="13.140625" style="43" customWidth="1"/>
    <col min="10743" max="10743" width="12.42578125" style="43" customWidth="1"/>
    <col min="10744" max="10744" width="12.28515625" style="43" customWidth="1"/>
    <col min="10745" max="10747" width="0" style="43" hidden="1" customWidth="1"/>
    <col min="10748" max="10748" width="12.7109375" style="43" customWidth="1"/>
    <col min="10749" max="10749" width="12.42578125" style="43" customWidth="1"/>
    <col min="10750" max="10750" width="13.28515625" style="43" customWidth="1"/>
    <col min="10751" max="10751" width="12.42578125" style="43" customWidth="1"/>
    <col min="10752" max="10752" width="11.7109375" style="43" customWidth="1"/>
    <col min="10753" max="10753" width="11.42578125" style="43" customWidth="1"/>
    <col min="10754" max="10754" width="11.5703125" style="43" bestFit="1" customWidth="1"/>
    <col min="10755" max="10755" width="11.85546875" style="43" customWidth="1"/>
    <col min="10756" max="10756" width="12" style="43" customWidth="1"/>
    <col min="10757" max="10988" width="9.140625" style="43"/>
    <col min="10989" max="10989" width="5.7109375" style="43" customWidth="1"/>
    <col min="10990" max="10990" width="6.85546875" style="43" customWidth="1"/>
    <col min="10991" max="10991" width="50.140625" style="43" customWidth="1"/>
    <col min="10992" max="10993" width="11.42578125" style="43" customWidth="1"/>
    <col min="10994" max="10997" width="0" style="43" hidden="1" customWidth="1"/>
    <col min="10998" max="10998" width="13.140625" style="43" customWidth="1"/>
    <col min="10999" max="10999" width="12.42578125" style="43" customWidth="1"/>
    <col min="11000" max="11000" width="12.28515625" style="43" customWidth="1"/>
    <col min="11001" max="11003" width="0" style="43" hidden="1" customWidth="1"/>
    <col min="11004" max="11004" width="12.7109375" style="43" customWidth="1"/>
    <col min="11005" max="11005" width="12.42578125" style="43" customWidth="1"/>
    <col min="11006" max="11006" width="13.28515625" style="43" customWidth="1"/>
    <col min="11007" max="11007" width="12.42578125" style="43" customWidth="1"/>
    <col min="11008" max="11008" width="11.7109375" style="43" customWidth="1"/>
    <col min="11009" max="11009" width="11.42578125" style="43" customWidth="1"/>
    <col min="11010" max="11010" width="11.5703125" style="43" bestFit="1" customWidth="1"/>
    <col min="11011" max="11011" width="11.85546875" style="43" customWidth="1"/>
    <col min="11012" max="11012" width="12" style="43" customWidth="1"/>
    <col min="11013" max="11244" width="9.140625" style="43"/>
    <col min="11245" max="11245" width="5.7109375" style="43" customWidth="1"/>
    <col min="11246" max="11246" width="6.85546875" style="43" customWidth="1"/>
    <col min="11247" max="11247" width="50.140625" style="43" customWidth="1"/>
    <col min="11248" max="11249" width="11.42578125" style="43" customWidth="1"/>
    <col min="11250" max="11253" width="0" style="43" hidden="1" customWidth="1"/>
    <col min="11254" max="11254" width="13.140625" style="43" customWidth="1"/>
    <col min="11255" max="11255" width="12.42578125" style="43" customWidth="1"/>
    <col min="11256" max="11256" width="12.28515625" style="43" customWidth="1"/>
    <col min="11257" max="11259" width="0" style="43" hidden="1" customWidth="1"/>
    <col min="11260" max="11260" width="12.7109375" style="43" customWidth="1"/>
    <col min="11261" max="11261" width="12.42578125" style="43" customWidth="1"/>
    <col min="11262" max="11262" width="13.28515625" style="43" customWidth="1"/>
    <col min="11263" max="11263" width="12.42578125" style="43" customWidth="1"/>
    <col min="11264" max="11264" width="11.7109375" style="43" customWidth="1"/>
    <col min="11265" max="11265" width="11.42578125" style="43" customWidth="1"/>
    <col min="11266" max="11266" width="11.5703125" style="43" bestFit="1" customWidth="1"/>
    <col min="11267" max="11267" width="11.85546875" style="43" customWidth="1"/>
    <col min="11268" max="11268" width="12" style="43" customWidth="1"/>
    <col min="11269" max="11500" width="9.140625" style="43"/>
    <col min="11501" max="11501" width="5.7109375" style="43" customWidth="1"/>
    <col min="11502" max="11502" width="6.85546875" style="43" customWidth="1"/>
    <col min="11503" max="11503" width="50.140625" style="43" customWidth="1"/>
    <col min="11504" max="11505" width="11.42578125" style="43" customWidth="1"/>
    <col min="11506" max="11509" width="0" style="43" hidden="1" customWidth="1"/>
    <col min="11510" max="11510" width="13.140625" style="43" customWidth="1"/>
    <col min="11511" max="11511" width="12.42578125" style="43" customWidth="1"/>
    <col min="11512" max="11512" width="12.28515625" style="43" customWidth="1"/>
    <col min="11513" max="11515" width="0" style="43" hidden="1" customWidth="1"/>
    <col min="11516" max="11516" width="12.7109375" style="43" customWidth="1"/>
    <col min="11517" max="11517" width="12.42578125" style="43" customWidth="1"/>
    <col min="11518" max="11518" width="13.28515625" style="43" customWidth="1"/>
    <col min="11519" max="11519" width="12.42578125" style="43" customWidth="1"/>
    <col min="11520" max="11520" width="11.7109375" style="43" customWidth="1"/>
    <col min="11521" max="11521" width="11.42578125" style="43" customWidth="1"/>
    <col min="11522" max="11522" width="11.5703125" style="43" bestFit="1" customWidth="1"/>
    <col min="11523" max="11523" width="11.85546875" style="43" customWidth="1"/>
    <col min="11524" max="11524" width="12" style="43" customWidth="1"/>
    <col min="11525" max="11756" width="9.140625" style="43"/>
    <col min="11757" max="11757" width="5.7109375" style="43" customWidth="1"/>
    <col min="11758" max="11758" width="6.85546875" style="43" customWidth="1"/>
    <col min="11759" max="11759" width="50.140625" style="43" customWidth="1"/>
    <col min="11760" max="11761" width="11.42578125" style="43" customWidth="1"/>
    <col min="11762" max="11765" width="0" style="43" hidden="1" customWidth="1"/>
    <col min="11766" max="11766" width="13.140625" style="43" customWidth="1"/>
    <col min="11767" max="11767" width="12.42578125" style="43" customWidth="1"/>
    <col min="11768" max="11768" width="12.28515625" style="43" customWidth="1"/>
    <col min="11769" max="11771" width="0" style="43" hidden="1" customWidth="1"/>
    <col min="11772" max="11772" width="12.7109375" style="43" customWidth="1"/>
    <col min="11773" max="11773" width="12.42578125" style="43" customWidth="1"/>
    <col min="11774" max="11774" width="13.28515625" style="43" customWidth="1"/>
    <col min="11775" max="11775" width="12.42578125" style="43" customWidth="1"/>
    <col min="11776" max="11776" width="11.7109375" style="43" customWidth="1"/>
    <col min="11777" max="11777" width="11.42578125" style="43" customWidth="1"/>
    <col min="11778" max="11778" width="11.5703125" style="43" bestFit="1" customWidth="1"/>
    <col min="11779" max="11779" width="11.85546875" style="43" customWidth="1"/>
    <col min="11780" max="11780" width="12" style="43" customWidth="1"/>
    <col min="11781" max="12012" width="9.140625" style="43"/>
    <col min="12013" max="12013" width="5.7109375" style="43" customWidth="1"/>
    <col min="12014" max="12014" width="6.85546875" style="43" customWidth="1"/>
    <col min="12015" max="12015" width="50.140625" style="43" customWidth="1"/>
    <col min="12016" max="12017" width="11.42578125" style="43" customWidth="1"/>
    <col min="12018" max="12021" width="0" style="43" hidden="1" customWidth="1"/>
    <col min="12022" max="12022" width="13.140625" style="43" customWidth="1"/>
    <col min="12023" max="12023" width="12.42578125" style="43" customWidth="1"/>
    <col min="12024" max="12024" width="12.28515625" style="43" customWidth="1"/>
    <col min="12025" max="12027" width="0" style="43" hidden="1" customWidth="1"/>
    <col min="12028" max="12028" width="12.7109375" style="43" customWidth="1"/>
    <col min="12029" max="12029" width="12.42578125" style="43" customWidth="1"/>
    <col min="12030" max="12030" width="13.28515625" style="43" customWidth="1"/>
    <col min="12031" max="12031" width="12.42578125" style="43" customWidth="1"/>
    <col min="12032" max="12032" width="11.7109375" style="43" customWidth="1"/>
    <col min="12033" max="12033" width="11.42578125" style="43" customWidth="1"/>
    <col min="12034" max="12034" width="11.5703125" style="43" bestFit="1" customWidth="1"/>
    <col min="12035" max="12035" width="11.85546875" style="43" customWidth="1"/>
    <col min="12036" max="12036" width="12" style="43" customWidth="1"/>
    <col min="12037" max="12268" width="9.140625" style="43"/>
    <col min="12269" max="12269" width="5.7109375" style="43" customWidth="1"/>
    <col min="12270" max="12270" width="6.85546875" style="43" customWidth="1"/>
    <col min="12271" max="12271" width="50.140625" style="43" customWidth="1"/>
    <col min="12272" max="12273" width="11.42578125" style="43" customWidth="1"/>
    <col min="12274" max="12277" width="0" style="43" hidden="1" customWidth="1"/>
    <col min="12278" max="12278" width="13.140625" style="43" customWidth="1"/>
    <col min="12279" max="12279" width="12.42578125" style="43" customWidth="1"/>
    <col min="12280" max="12280" width="12.28515625" style="43" customWidth="1"/>
    <col min="12281" max="12283" width="0" style="43" hidden="1" customWidth="1"/>
    <col min="12284" max="12284" width="12.7109375" style="43" customWidth="1"/>
    <col min="12285" max="12285" width="12.42578125" style="43" customWidth="1"/>
    <col min="12286" max="12286" width="13.28515625" style="43" customWidth="1"/>
    <col min="12287" max="12287" width="12.42578125" style="43" customWidth="1"/>
    <col min="12288" max="12288" width="11.7109375" style="43" customWidth="1"/>
    <col min="12289" max="12289" width="11.42578125" style="43" customWidth="1"/>
    <col min="12290" max="12290" width="11.5703125" style="43" bestFit="1" customWidth="1"/>
    <col min="12291" max="12291" width="11.85546875" style="43" customWidth="1"/>
    <col min="12292" max="12292" width="12" style="43" customWidth="1"/>
    <col min="12293" max="12524" width="9.140625" style="43"/>
    <col min="12525" max="12525" width="5.7109375" style="43" customWidth="1"/>
    <col min="12526" max="12526" width="6.85546875" style="43" customWidth="1"/>
    <col min="12527" max="12527" width="50.140625" style="43" customWidth="1"/>
    <col min="12528" max="12529" width="11.42578125" style="43" customWidth="1"/>
    <col min="12530" max="12533" width="0" style="43" hidden="1" customWidth="1"/>
    <col min="12534" max="12534" width="13.140625" style="43" customWidth="1"/>
    <col min="12535" max="12535" width="12.42578125" style="43" customWidth="1"/>
    <col min="12536" max="12536" width="12.28515625" style="43" customWidth="1"/>
    <col min="12537" max="12539" width="0" style="43" hidden="1" customWidth="1"/>
    <col min="12540" max="12540" width="12.7109375" style="43" customWidth="1"/>
    <col min="12541" max="12541" width="12.42578125" style="43" customWidth="1"/>
    <col min="12542" max="12542" width="13.28515625" style="43" customWidth="1"/>
    <col min="12543" max="12543" width="12.42578125" style="43" customWidth="1"/>
    <col min="12544" max="12544" width="11.7109375" style="43" customWidth="1"/>
    <col min="12545" max="12545" width="11.42578125" style="43" customWidth="1"/>
    <col min="12546" max="12546" width="11.5703125" style="43" bestFit="1" customWidth="1"/>
    <col min="12547" max="12547" width="11.85546875" style="43" customWidth="1"/>
    <col min="12548" max="12548" width="12" style="43" customWidth="1"/>
    <col min="12549" max="12780" width="9.140625" style="43"/>
    <col min="12781" max="12781" width="5.7109375" style="43" customWidth="1"/>
    <col min="12782" max="12782" width="6.85546875" style="43" customWidth="1"/>
    <col min="12783" max="12783" width="50.140625" style="43" customWidth="1"/>
    <col min="12784" max="12785" width="11.42578125" style="43" customWidth="1"/>
    <col min="12786" max="12789" width="0" style="43" hidden="1" customWidth="1"/>
    <col min="12790" max="12790" width="13.140625" style="43" customWidth="1"/>
    <col min="12791" max="12791" width="12.42578125" style="43" customWidth="1"/>
    <col min="12792" max="12792" width="12.28515625" style="43" customWidth="1"/>
    <col min="12793" max="12795" width="0" style="43" hidden="1" customWidth="1"/>
    <col min="12796" max="12796" width="12.7109375" style="43" customWidth="1"/>
    <col min="12797" max="12797" width="12.42578125" style="43" customWidth="1"/>
    <col min="12798" max="12798" width="13.28515625" style="43" customWidth="1"/>
    <col min="12799" max="12799" width="12.42578125" style="43" customWidth="1"/>
    <col min="12800" max="12800" width="11.7109375" style="43" customWidth="1"/>
    <col min="12801" max="12801" width="11.42578125" style="43" customWidth="1"/>
    <col min="12802" max="12802" width="11.5703125" style="43" bestFit="1" customWidth="1"/>
    <col min="12803" max="12803" width="11.85546875" style="43" customWidth="1"/>
    <col min="12804" max="12804" width="12" style="43" customWidth="1"/>
    <col min="12805" max="13036" width="9.140625" style="43"/>
    <col min="13037" max="13037" width="5.7109375" style="43" customWidth="1"/>
    <col min="13038" max="13038" width="6.85546875" style="43" customWidth="1"/>
    <col min="13039" max="13039" width="50.140625" style="43" customWidth="1"/>
    <col min="13040" max="13041" width="11.42578125" style="43" customWidth="1"/>
    <col min="13042" max="13045" width="0" style="43" hidden="1" customWidth="1"/>
    <col min="13046" max="13046" width="13.140625" style="43" customWidth="1"/>
    <col min="13047" max="13047" width="12.42578125" style="43" customWidth="1"/>
    <col min="13048" max="13048" width="12.28515625" style="43" customWidth="1"/>
    <col min="13049" max="13051" width="0" style="43" hidden="1" customWidth="1"/>
    <col min="13052" max="13052" width="12.7109375" style="43" customWidth="1"/>
    <col min="13053" max="13053" width="12.42578125" style="43" customWidth="1"/>
    <col min="13054" max="13054" width="13.28515625" style="43" customWidth="1"/>
    <col min="13055" max="13055" width="12.42578125" style="43" customWidth="1"/>
    <col min="13056" max="13056" width="11.7109375" style="43" customWidth="1"/>
    <col min="13057" max="13057" width="11.42578125" style="43" customWidth="1"/>
    <col min="13058" max="13058" width="11.5703125" style="43" bestFit="1" customWidth="1"/>
    <col min="13059" max="13059" width="11.85546875" style="43" customWidth="1"/>
    <col min="13060" max="13060" width="12" style="43" customWidth="1"/>
    <col min="13061" max="13292" width="9.140625" style="43"/>
    <col min="13293" max="13293" width="5.7109375" style="43" customWidth="1"/>
    <col min="13294" max="13294" width="6.85546875" style="43" customWidth="1"/>
    <col min="13295" max="13295" width="50.140625" style="43" customWidth="1"/>
    <col min="13296" max="13297" width="11.42578125" style="43" customWidth="1"/>
    <col min="13298" max="13301" width="0" style="43" hidden="1" customWidth="1"/>
    <col min="13302" max="13302" width="13.140625" style="43" customWidth="1"/>
    <col min="13303" max="13303" width="12.42578125" style="43" customWidth="1"/>
    <col min="13304" max="13304" width="12.28515625" style="43" customWidth="1"/>
    <col min="13305" max="13307" width="0" style="43" hidden="1" customWidth="1"/>
    <col min="13308" max="13308" width="12.7109375" style="43" customWidth="1"/>
    <col min="13309" max="13309" width="12.42578125" style="43" customWidth="1"/>
    <col min="13310" max="13310" width="13.28515625" style="43" customWidth="1"/>
    <col min="13311" max="13311" width="12.42578125" style="43" customWidth="1"/>
    <col min="13312" max="13312" width="11.7109375" style="43" customWidth="1"/>
    <col min="13313" max="13313" width="11.42578125" style="43" customWidth="1"/>
    <col min="13314" max="13314" width="11.5703125" style="43" bestFit="1" customWidth="1"/>
    <col min="13315" max="13315" width="11.85546875" style="43" customWidth="1"/>
    <col min="13316" max="13316" width="12" style="43" customWidth="1"/>
    <col min="13317" max="13548" width="9.140625" style="43"/>
    <col min="13549" max="13549" width="5.7109375" style="43" customWidth="1"/>
    <col min="13550" max="13550" width="6.85546875" style="43" customWidth="1"/>
    <col min="13551" max="13551" width="50.140625" style="43" customWidth="1"/>
    <col min="13552" max="13553" width="11.42578125" style="43" customWidth="1"/>
    <col min="13554" max="13557" width="0" style="43" hidden="1" customWidth="1"/>
    <col min="13558" max="13558" width="13.140625" style="43" customWidth="1"/>
    <col min="13559" max="13559" width="12.42578125" style="43" customWidth="1"/>
    <col min="13560" max="13560" width="12.28515625" style="43" customWidth="1"/>
    <col min="13561" max="13563" width="0" style="43" hidden="1" customWidth="1"/>
    <col min="13564" max="13564" width="12.7109375" style="43" customWidth="1"/>
    <col min="13565" max="13565" width="12.42578125" style="43" customWidth="1"/>
    <col min="13566" max="13566" width="13.28515625" style="43" customWidth="1"/>
    <col min="13567" max="13567" width="12.42578125" style="43" customWidth="1"/>
    <col min="13568" max="13568" width="11.7109375" style="43" customWidth="1"/>
    <col min="13569" max="13569" width="11.42578125" style="43" customWidth="1"/>
    <col min="13570" max="13570" width="11.5703125" style="43" bestFit="1" customWidth="1"/>
    <col min="13571" max="13571" width="11.85546875" style="43" customWidth="1"/>
    <col min="13572" max="13572" width="12" style="43" customWidth="1"/>
    <col min="13573" max="13804" width="9.140625" style="43"/>
    <col min="13805" max="13805" width="5.7109375" style="43" customWidth="1"/>
    <col min="13806" max="13806" width="6.85546875" style="43" customWidth="1"/>
    <col min="13807" max="13807" width="50.140625" style="43" customWidth="1"/>
    <col min="13808" max="13809" width="11.42578125" style="43" customWidth="1"/>
    <col min="13810" max="13813" width="0" style="43" hidden="1" customWidth="1"/>
    <col min="13814" max="13814" width="13.140625" style="43" customWidth="1"/>
    <col min="13815" max="13815" width="12.42578125" style="43" customWidth="1"/>
    <col min="13816" max="13816" width="12.28515625" style="43" customWidth="1"/>
    <col min="13817" max="13819" width="0" style="43" hidden="1" customWidth="1"/>
    <col min="13820" max="13820" width="12.7109375" style="43" customWidth="1"/>
    <col min="13821" max="13821" width="12.42578125" style="43" customWidth="1"/>
    <col min="13822" max="13822" width="13.28515625" style="43" customWidth="1"/>
    <col min="13823" max="13823" width="12.42578125" style="43" customWidth="1"/>
    <col min="13824" max="13824" width="11.7109375" style="43" customWidth="1"/>
    <col min="13825" max="13825" width="11.42578125" style="43" customWidth="1"/>
    <col min="13826" max="13826" width="11.5703125" style="43" bestFit="1" customWidth="1"/>
    <col min="13827" max="13827" width="11.85546875" style="43" customWidth="1"/>
    <col min="13828" max="13828" width="12" style="43" customWidth="1"/>
    <col min="13829" max="14060" width="9.140625" style="43"/>
    <col min="14061" max="14061" width="5.7109375" style="43" customWidth="1"/>
    <col min="14062" max="14062" width="6.85546875" style="43" customWidth="1"/>
    <col min="14063" max="14063" width="50.140625" style="43" customWidth="1"/>
    <col min="14064" max="14065" width="11.42578125" style="43" customWidth="1"/>
    <col min="14066" max="14069" width="0" style="43" hidden="1" customWidth="1"/>
    <col min="14070" max="14070" width="13.140625" style="43" customWidth="1"/>
    <col min="14071" max="14071" width="12.42578125" style="43" customWidth="1"/>
    <col min="14072" max="14072" width="12.28515625" style="43" customWidth="1"/>
    <col min="14073" max="14075" width="0" style="43" hidden="1" customWidth="1"/>
    <col min="14076" max="14076" width="12.7109375" style="43" customWidth="1"/>
    <col min="14077" max="14077" width="12.42578125" style="43" customWidth="1"/>
    <col min="14078" max="14078" width="13.28515625" style="43" customWidth="1"/>
    <col min="14079" max="14079" width="12.42578125" style="43" customWidth="1"/>
    <col min="14080" max="14080" width="11.7109375" style="43" customWidth="1"/>
    <col min="14081" max="14081" width="11.42578125" style="43" customWidth="1"/>
    <col min="14082" max="14082" width="11.5703125" style="43" bestFit="1" customWidth="1"/>
    <col min="14083" max="14083" width="11.85546875" style="43" customWidth="1"/>
    <col min="14084" max="14084" width="12" style="43" customWidth="1"/>
    <col min="14085" max="14316" width="9.140625" style="43"/>
    <col min="14317" max="14317" width="5.7109375" style="43" customWidth="1"/>
    <col min="14318" max="14318" width="6.85546875" style="43" customWidth="1"/>
    <col min="14319" max="14319" width="50.140625" style="43" customWidth="1"/>
    <col min="14320" max="14321" width="11.42578125" style="43" customWidth="1"/>
    <col min="14322" max="14325" width="0" style="43" hidden="1" customWidth="1"/>
    <col min="14326" max="14326" width="13.140625" style="43" customWidth="1"/>
    <col min="14327" max="14327" width="12.42578125" style="43" customWidth="1"/>
    <col min="14328" max="14328" width="12.28515625" style="43" customWidth="1"/>
    <col min="14329" max="14331" width="0" style="43" hidden="1" customWidth="1"/>
    <col min="14332" max="14332" width="12.7109375" style="43" customWidth="1"/>
    <col min="14333" max="14333" width="12.42578125" style="43" customWidth="1"/>
    <col min="14334" max="14334" width="13.28515625" style="43" customWidth="1"/>
    <col min="14335" max="14335" width="12.42578125" style="43" customWidth="1"/>
    <col min="14336" max="14336" width="11.7109375" style="43" customWidth="1"/>
    <col min="14337" max="14337" width="11.42578125" style="43" customWidth="1"/>
    <col min="14338" max="14338" width="11.5703125" style="43" bestFit="1" customWidth="1"/>
    <col min="14339" max="14339" width="11.85546875" style="43" customWidth="1"/>
    <col min="14340" max="14340" width="12" style="43" customWidth="1"/>
    <col min="14341" max="14572" width="9.140625" style="43"/>
    <col min="14573" max="14573" width="5.7109375" style="43" customWidth="1"/>
    <col min="14574" max="14574" width="6.85546875" style="43" customWidth="1"/>
    <col min="14575" max="14575" width="50.140625" style="43" customWidth="1"/>
    <col min="14576" max="14577" width="11.42578125" style="43" customWidth="1"/>
    <col min="14578" max="14581" width="0" style="43" hidden="1" customWidth="1"/>
    <col min="14582" max="14582" width="13.140625" style="43" customWidth="1"/>
    <col min="14583" max="14583" width="12.42578125" style="43" customWidth="1"/>
    <col min="14584" max="14584" width="12.28515625" style="43" customWidth="1"/>
    <col min="14585" max="14587" width="0" style="43" hidden="1" customWidth="1"/>
    <col min="14588" max="14588" width="12.7109375" style="43" customWidth="1"/>
    <col min="14589" max="14589" width="12.42578125" style="43" customWidth="1"/>
    <col min="14590" max="14590" width="13.28515625" style="43" customWidth="1"/>
    <col min="14591" max="14591" width="12.42578125" style="43" customWidth="1"/>
    <col min="14592" max="14592" width="11.7109375" style="43" customWidth="1"/>
    <col min="14593" max="14593" width="11.42578125" style="43" customWidth="1"/>
    <col min="14594" max="14594" width="11.5703125" style="43" bestFit="1" customWidth="1"/>
    <col min="14595" max="14595" width="11.85546875" style="43" customWidth="1"/>
    <col min="14596" max="14596" width="12" style="43" customWidth="1"/>
    <col min="14597" max="14828" width="9.140625" style="43"/>
    <col min="14829" max="14829" width="5.7109375" style="43" customWidth="1"/>
    <col min="14830" max="14830" width="6.85546875" style="43" customWidth="1"/>
    <col min="14831" max="14831" width="50.140625" style="43" customWidth="1"/>
    <col min="14832" max="14833" width="11.42578125" style="43" customWidth="1"/>
    <col min="14834" max="14837" width="0" style="43" hidden="1" customWidth="1"/>
    <col min="14838" max="14838" width="13.140625" style="43" customWidth="1"/>
    <col min="14839" max="14839" width="12.42578125" style="43" customWidth="1"/>
    <col min="14840" max="14840" width="12.28515625" style="43" customWidth="1"/>
    <col min="14841" max="14843" width="0" style="43" hidden="1" customWidth="1"/>
    <col min="14844" max="14844" width="12.7109375" style="43" customWidth="1"/>
    <col min="14845" max="14845" width="12.42578125" style="43" customWidth="1"/>
    <col min="14846" max="14846" width="13.28515625" style="43" customWidth="1"/>
    <col min="14847" max="14847" width="12.42578125" style="43" customWidth="1"/>
    <col min="14848" max="14848" width="11.7109375" style="43" customWidth="1"/>
    <col min="14849" max="14849" width="11.42578125" style="43" customWidth="1"/>
    <col min="14850" max="14850" width="11.5703125" style="43" bestFit="1" customWidth="1"/>
    <col min="14851" max="14851" width="11.85546875" style="43" customWidth="1"/>
    <col min="14852" max="14852" width="12" style="43" customWidth="1"/>
    <col min="14853" max="15084" width="9.140625" style="43"/>
    <col min="15085" max="15085" width="5.7109375" style="43" customWidth="1"/>
    <col min="15086" max="15086" width="6.85546875" style="43" customWidth="1"/>
    <col min="15087" max="15087" width="50.140625" style="43" customWidth="1"/>
    <col min="15088" max="15089" width="11.42578125" style="43" customWidth="1"/>
    <col min="15090" max="15093" width="0" style="43" hidden="1" customWidth="1"/>
    <col min="15094" max="15094" width="13.140625" style="43" customWidth="1"/>
    <col min="15095" max="15095" width="12.42578125" style="43" customWidth="1"/>
    <col min="15096" max="15096" width="12.28515625" style="43" customWidth="1"/>
    <col min="15097" max="15099" width="0" style="43" hidden="1" customWidth="1"/>
    <col min="15100" max="15100" width="12.7109375" style="43" customWidth="1"/>
    <col min="15101" max="15101" width="12.42578125" style="43" customWidth="1"/>
    <col min="15102" max="15102" width="13.28515625" style="43" customWidth="1"/>
    <col min="15103" max="15103" width="12.42578125" style="43" customWidth="1"/>
    <col min="15104" max="15104" width="11.7109375" style="43" customWidth="1"/>
    <col min="15105" max="15105" width="11.42578125" style="43" customWidth="1"/>
    <col min="15106" max="15106" width="11.5703125" style="43" bestFit="1" customWidth="1"/>
    <col min="15107" max="15107" width="11.85546875" style="43" customWidth="1"/>
    <col min="15108" max="15108" width="12" style="43" customWidth="1"/>
    <col min="15109" max="15340" width="9.140625" style="43"/>
    <col min="15341" max="15341" width="5.7109375" style="43" customWidth="1"/>
    <col min="15342" max="15342" width="6.85546875" style="43" customWidth="1"/>
    <col min="15343" max="15343" width="50.140625" style="43" customWidth="1"/>
    <col min="15344" max="15345" width="11.42578125" style="43" customWidth="1"/>
    <col min="15346" max="15349" width="0" style="43" hidden="1" customWidth="1"/>
    <col min="15350" max="15350" width="13.140625" style="43" customWidth="1"/>
    <col min="15351" max="15351" width="12.42578125" style="43" customWidth="1"/>
    <col min="15352" max="15352" width="12.28515625" style="43" customWidth="1"/>
    <col min="15353" max="15355" width="0" style="43" hidden="1" customWidth="1"/>
    <col min="15356" max="15356" width="12.7109375" style="43" customWidth="1"/>
    <col min="15357" max="15357" width="12.42578125" style="43" customWidth="1"/>
    <col min="15358" max="15358" width="13.28515625" style="43" customWidth="1"/>
    <col min="15359" max="15359" width="12.42578125" style="43" customWidth="1"/>
    <col min="15360" max="15360" width="11.7109375" style="43" customWidth="1"/>
    <col min="15361" max="15361" width="11.42578125" style="43" customWidth="1"/>
    <col min="15362" max="15362" width="11.5703125" style="43" bestFit="1" customWidth="1"/>
    <col min="15363" max="15363" width="11.85546875" style="43" customWidth="1"/>
    <col min="15364" max="15364" width="12" style="43" customWidth="1"/>
    <col min="15365" max="15596" width="9.140625" style="43"/>
    <col min="15597" max="15597" width="5.7109375" style="43" customWidth="1"/>
    <col min="15598" max="15598" width="6.85546875" style="43" customWidth="1"/>
    <col min="15599" max="15599" width="50.140625" style="43" customWidth="1"/>
    <col min="15600" max="15601" width="11.42578125" style="43" customWidth="1"/>
    <col min="15602" max="15605" width="0" style="43" hidden="1" customWidth="1"/>
    <col min="15606" max="15606" width="13.140625" style="43" customWidth="1"/>
    <col min="15607" max="15607" width="12.42578125" style="43" customWidth="1"/>
    <col min="15608" max="15608" width="12.28515625" style="43" customWidth="1"/>
    <col min="15609" max="15611" width="0" style="43" hidden="1" customWidth="1"/>
    <col min="15612" max="15612" width="12.7109375" style="43" customWidth="1"/>
    <col min="15613" max="15613" width="12.42578125" style="43" customWidth="1"/>
    <col min="15614" max="15614" width="13.28515625" style="43" customWidth="1"/>
    <col min="15615" max="15615" width="12.42578125" style="43" customWidth="1"/>
    <col min="15616" max="15616" width="11.7109375" style="43" customWidth="1"/>
    <col min="15617" max="15617" width="11.42578125" style="43" customWidth="1"/>
    <col min="15618" max="15618" width="11.5703125" style="43" bestFit="1" customWidth="1"/>
    <col min="15619" max="15619" width="11.85546875" style="43" customWidth="1"/>
    <col min="15620" max="15620" width="12" style="43" customWidth="1"/>
    <col min="15621" max="15852" width="9.140625" style="43"/>
    <col min="15853" max="15853" width="5.7109375" style="43" customWidth="1"/>
    <col min="15854" max="15854" width="6.85546875" style="43" customWidth="1"/>
    <col min="15855" max="15855" width="50.140625" style="43" customWidth="1"/>
    <col min="15856" max="15857" width="11.42578125" style="43" customWidth="1"/>
    <col min="15858" max="15861" width="0" style="43" hidden="1" customWidth="1"/>
    <col min="15862" max="15862" width="13.140625" style="43" customWidth="1"/>
    <col min="15863" max="15863" width="12.42578125" style="43" customWidth="1"/>
    <col min="15864" max="15864" width="12.28515625" style="43" customWidth="1"/>
    <col min="15865" max="15867" width="0" style="43" hidden="1" customWidth="1"/>
    <col min="15868" max="15868" width="12.7109375" style="43" customWidth="1"/>
    <col min="15869" max="15869" width="12.42578125" style="43" customWidth="1"/>
    <col min="15870" max="15870" width="13.28515625" style="43" customWidth="1"/>
    <col min="15871" max="15871" width="12.42578125" style="43" customWidth="1"/>
    <col min="15872" max="15872" width="11.7109375" style="43" customWidth="1"/>
    <col min="15873" max="15873" width="11.42578125" style="43" customWidth="1"/>
    <col min="15874" max="15874" width="11.5703125" style="43" bestFit="1" customWidth="1"/>
    <col min="15875" max="15875" width="11.85546875" style="43" customWidth="1"/>
    <col min="15876" max="15876" width="12" style="43" customWidth="1"/>
    <col min="15877" max="16108" width="9.140625" style="43"/>
    <col min="16109" max="16109" width="5.7109375" style="43" customWidth="1"/>
    <col min="16110" max="16110" width="6.85546875" style="43" customWidth="1"/>
    <col min="16111" max="16111" width="50.140625" style="43" customWidth="1"/>
    <col min="16112" max="16113" width="11.42578125" style="43" customWidth="1"/>
    <col min="16114" max="16117" width="0" style="43" hidden="1" customWidth="1"/>
    <col min="16118" max="16118" width="13.140625" style="43" customWidth="1"/>
    <col min="16119" max="16119" width="12.42578125" style="43" customWidth="1"/>
    <col min="16120" max="16120" width="12.28515625" style="43" customWidth="1"/>
    <col min="16121" max="16123" width="0" style="43" hidden="1" customWidth="1"/>
    <col min="16124" max="16124" width="12.7109375" style="43" customWidth="1"/>
    <col min="16125" max="16125" width="12.42578125" style="43" customWidth="1"/>
    <col min="16126" max="16126" width="13.28515625" style="43" customWidth="1"/>
    <col min="16127" max="16127" width="12.42578125" style="43" customWidth="1"/>
    <col min="16128" max="16128" width="11.7109375" style="43" customWidth="1"/>
    <col min="16129" max="16129" width="11.42578125" style="43" customWidth="1"/>
    <col min="16130" max="16130" width="11.5703125" style="43" bestFit="1" customWidth="1"/>
    <col min="16131" max="16131" width="11.85546875" style="43" customWidth="1"/>
    <col min="16132" max="16132" width="12" style="43" customWidth="1"/>
    <col min="16133" max="16384" width="9.140625" style="43"/>
  </cols>
  <sheetData>
    <row r="1" spans="1:22" ht="9.75" customHeight="1"/>
    <row r="2" spans="1:22" ht="18" customHeight="1">
      <c r="A2" s="1606" t="s">
        <v>89</v>
      </c>
      <c r="B2" s="1606"/>
      <c r="C2" s="1606"/>
      <c r="D2" s="1606"/>
      <c r="E2" s="1606"/>
      <c r="F2" s="1606"/>
      <c r="G2" s="1606"/>
      <c r="H2" s="1606"/>
      <c r="I2" s="1606"/>
      <c r="J2" s="1606"/>
      <c r="K2" s="1606"/>
      <c r="L2" s="1606"/>
      <c r="M2" s="1606"/>
      <c r="N2" s="1606"/>
      <c r="O2" s="807"/>
      <c r="P2" s="807"/>
      <c r="Q2" s="807"/>
      <c r="R2" s="101"/>
      <c r="S2" s="101"/>
      <c r="T2" s="101"/>
    </row>
    <row r="3" spans="1:22" ht="12" customHeight="1">
      <c r="A3" s="1602" t="s">
        <v>182</v>
      </c>
      <c r="B3" s="1602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2"/>
      <c r="O3" s="806"/>
      <c r="P3" s="806"/>
      <c r="Q3" s="806"/>
    </row>
    <row r="4" spans="1:22" ht="24" customHeight="1" thickBot="1">
      <c r="A4" s="1602"/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806"/>
      <c r="P4" s="806"/>
      <c r="Q4" s="806"/>
    </row>
    <row r="5" spans="1:22" ht="57.75" customHeight="1" thickBot="1">
      <c r="A5" s="1618" t="s">
        <v>90</v>
      </c>
      <c r="B5" s="1619"/>
      <c r="C5" s="1619"/>
      <c r="D5" s="1624" t="s">
        <v>91</v>
      </c>
      <c r="E5" s="458" t="s">
        <v>92</v>
      </c>
      <c r="F5" s="1623" t="s">
        <v>127</v>
      </c>
      <c r="G5" s="1614" t="s">
        <v>147</v>
      </c>
      <c r="H5" s="1616" t="s">
        <v>148</v>
      </c>
      <c r="I5" s="1610" t="s">
        <v>152</v>
      </c>
      <c r="J5" s="1611"/>
      <c r="K5" s="1612"/>
      <c r="L5" s="839" t="s">
        <v>153</v>
      </c>
      <c r="M5" s="520" t="s">
        <v>174</v>
      </c>
      <c r="N5" s="865" t="s">
        <v>176</v>
      </c>
      <c r="O5" s="1603" t="s">
        <v>314</v>
      </c>
      <c r="P5" s="1604"/>
      <c r="Q5" s="1604"/>
      <c r="R5" s="830" t="s">
        <v>192</v>
      </c>
      <c r="S5" s="817"/>
      <c r="U5" s="101"/>
    </row>
    <row r="6" spans="1:22" ht="18.75" customHeight="1">
      <c r="A6" s="1620"/>
      <c r="B6" s="1609"/>
      <c r="C6" s="1609"/>
      <c r="D6" s="1625"/>
      <c r="E6" s="459"/>
      <c r="F6" s="1623"/>
      <c r="G6" s="1615"/>
      <c r="H6" s="1617"/>
      <c r="I6" s="972" t="s">
        <v>149</v>
      </c>
      <c r="J6" s="1496" t="s">
        <v>150</v>
      </c>
      <c r="K6" s="444" t="s">
        <v>151</v>
      </c>
      <c r="L6" s="443" t="s">
        <v>149</v>
      </c>
      <c r="M6" s="368" t="s">
        <v>150</v>
      </c>
      <c r="N6" s="444" t="s">
        <v>151</v>
      </c>
      <c r="O6" s="813"/>
      <c r="P6" s="814"/>
      <c r="Q6" s="1591"/>
      <c r="R6" s="831"/>
      <c r="S6" s="818"/>
      <c r="T6" s="43">
        <v>6195138.4000000004</v>
      </c>
      <c r="U6" s="930">
        <v>6532333.7000000002</v>
      </c>
      <c r="V6" s="101">
        <v>6532333.7000000002</v>
      </c>
    </row>
    <row r="7" spans="1:22" s="44" customFormat="1" ht="39.75" customHeight="1">
      <c r="A7" s="1620" t="s">
        <v>93</v>
      </c>
      <c r="B7" s="1609" t="s">
        <v>94</v>
      </c>
      <c r="C7" s="1609"/>
      <c r="D7" s="468" t="s">
        <v>95</v>
      </c>
      <c r="E7" s="460" t="e">
        <f>E8+E9+E11</f>
        <v>#REF!</v>
      </c>
      <c r="F7" s="440" t="e">
        <f>F8+F9+F11</f>
        <v>#REF!</v>
      </c>
      <c r="G7" s="445">
        <f>G8+G9+G11+G50</f>
        <v>5995079.709999999</v>
      </c>
      <c r="H7" s="1596">
        <f t="shared" ref="H7:N7" si="0">H8+H9+H11</f>
        <v>9214748.59712</v>
      </c>
      <c r="I7" s="1595">
        <f t="shared" si="0"/>
        <v>6386217.1000000006</v>
      </c>
      <c r="J7" s="1597">
        <f t="shared" si="0"/>
        <v>6466259.2999999998</v>
      </c>
      <c r="K7" s="446">
        <f t="shared" si="0"/>
        <v>6479812.6999999983</v>
      </c>
      <c r="L7" s="1595">
        <f t="shared" si="0"/>
        <v>-2828531.4971199995</v>
      </c>
      <c r="M7" s="1597">
        <f t="shared" si="0"/>
        <v>-2748489.2971200002</v>
      </c>
      <c r="N7" s="1596">
        <f t="shared" si="0"/>
        <v>-2734935.8971200017</v>
      </c>
      <c r="O7" s="445">
        <v>6195138.4000000004</v>
      </c>
      <c r="P7" s="369">
        <v>6532333.7000000002</v>
      </c>
      <c r="Q7" s="440">
        <v>6532333.7000000002</v>
      </c>
      <c r="R7" s="832"/>
      <c r="S7" s="819"/>
      <c r="T7" s="367">
        <f>T6-I8</f>
        <v>91539.599999999627</v>
      </c>
      <c r="U7" s="367">
        <f>U6-J8</f>
        <v>348692.70000000019</v>
      </c>
      <c r="V7" s="367">
        <f>V6-K8</f>
        <v>335139.30000000168</v>
      </c>
    </row>
    <row r="8" spans="1:22" s="44" customFormat="1" ht="21.75" customHeight="1">
      <c r="A8" s="1620"/>
      <c r="B8" s="1609"/>
      <c r="C8" s="1609"/>
      <c r="D8" s="469" t="s">
        <v>96</v>
      </c>
      <c r="E8" s="461">
        <f>E13+E14+E17+E18+E23+E26+E27+E28+E29+E30+E31+E32+E33+E34+E35+E40+E41+E42+E43+E44+E48+E49</f>
        <v>2920101.84</v>
      </c>
      <c r="F8" s="388">
        <f>F13+F14+F17+F18+F23+F26+F27+F28+F29+F30+F31+F32+F33+F34+F35+F40+F41+F42+F43+F44+F48+F49</f>
        <v>4529026.4000000013</v>
      </c>
      <c r="G8" s="360">
        <f>G13+G14+G15+G17+G18+G23+G26+G27+G28+G29+G30+G31+G32+G33+G34+G35+G36+G40+G41+G42+G43+G44+G48+G49</f>
        <v>4900802.9099999992</v>
      </c>
      <c r="H8" s="381">
        <f>H13+H14+H15+H17+H18+H23+H26+H27+H28+H29+H30+H31+H32+H33+H34+H35+H40+H41+H42+H43+H44+H48+H49</f>
        <v>6611673.59712</v>
      </c>
      <c r="I8" s="360">
        <f>I13+I14+I15+I17+I18+I23+I26+I27+I28+I29+I30+I31+I32+I33+I34+I35+I40+I41+I42+I43+I44+I48+I49</f>
        <v>6103598.8000000007</v>
      </c>
      <c r="J8" s="72">
        <f>J13+J14+J15+J17+J18+J23+J26+J27+J28+J29+J30+J31+J32+J33+J34+J35+J40+J41+J42+J43+J44+J48+J49</f>
        <v>6183641</v>
      </c>
      <c r="K8" s="381">
        <f>K13+K14+K15+K17+K18+K23+K26+K27+K28+K29+K30+K31+K32+K33+K34+K35+K40+K41+K42+K43+K44+K48+K49</f>
        <v>6197194.3999999985</v>
      </c>
      <c r="L8" s="360">
        <f>I8-H8</f>
        <v>-508074.7971199993</v>
      </c>
      <c r="M8" s="72">
        <f>J8-H8</f>
        <v>-428032.59712000005</v>
      </c>
      <c r="N8" s="381">
        <f>K8-H8</f>
        <v>-414479.19712000154</v>
      </c>
      <c r="O8" s="360">
        <v>6195138.4000000004</v>
      </c>
      <c r="P8" s="72">
        <v>6532333.7000000002</v>
      </c>
      <c r="Q8" s="388">
        <v>6532333.7000000002</v>
      </c>
      <c r="R8" s="1598"/>
      <c r="S8" s="820" t="s">
        <v>315</v>
      </c>
      <c r="T8" s="367">
        <v>4460261.716</v>
      </c>
      <c r="U8" s="815">
        <v>1082395.4539999999</v>
      </c>
      <c r="V8" s="815">
        <v>1573311.8160000001</v>
      </c>
    </row>
    <row r="9" spans="1:22" s="44" customFormat="1" ht="21.75" customHeight="1">
      <c r="A9" s="1620"/>
      <c r="B9" s="1609"/>
      <c r="C9" s="1609"/>
      <c r="D9" s="469" t="s">
        <v>97</v>
      </c>
      <c r="E9" s="461" t="e">
        <f>E20+#REF!+#REF!+E45+E46</f>
        <v>#REF!</v>
      </c>
      <c r="F9" s="388" t="e">
        <f>F20+#REF!+#REF!+F45+F46</f>
        <v>#REF!</v>
      </c>
      <c r="G9" s="380">
        <f t="shared" ref="G9:N9" si="1">G19+G20+G21+G45+G46</f>
        <v>366789</v>
      </c>
      <c r="H9" s="381">
        <f t="shared" si="1"/>
        <v>539514.80000000005</v>
      </c>
      <c r="I9" s="380">
        <f t="shared" si="1"/>
        <v>282618.3</v>
      </c>
      <c r="J9" s="72">
        <f t="shared" si="1"/>
        <v>282618.3</v>
      </c>
      <c r="K9" s="863">
        <f t="shared" si="1"/>
        <v>282618.3</v>
      </c>
      <c r="L9" s="380">
        <f t="shared" si="1"/>
        <v>-256896.5</v>
      </c>
      <c r="M9" s="72">
        <f t="shared" si="1"/>
        <v>-256896.5</v>
      </c>
      <c r="N9" s="863">
        <f t="shared" si="1"/>
        <v>-256896.5</v>
      </c>
      <c r="O9" s="360"/>
      <c r="P9" s="72"/>
      <c r="Q9" s="388"/>
      <c r="R9" s="1598"/>
      <c r="S9" s="820" t="s">
        <v>316</v>
      </c>
      <c r="T9" s="367">
        <f>I8+T8</f>
        <v>10563860.516000001</v>
      </c>
      <c r="U9" s="367">
        <f>J8+U8</f>
        <v>7266036.4539999999</v>
      </c>
      <c r="V9" s="367">
        <f>K8+V8</f>
        <v>7770506.2159999982</v>
      </c>
    </row>
    <row r="10" spans="1:22" s="44" customFormat="1" ht="27" customHeight="1">
      <c r="A10" s="1620"/>
      <c r="B10" s="1609"/>
      <c r="C10" s="1609"/>
      <c r="D10" s="479" t="s">
        <v>98</v>
      </c>
      <c r="E10" s="480" t="e">
        <f t="shared" ref="E10:K10" si="2">E7-E11</f>
        <v>#REF!</v>
      </c>
      <c r="F10" s="481" t="e">
        <f t="shared" si="2"/>
        <v>#REF!</v>
      </c>
      <c r="G10" s="482">
        <f t="shared" si="2"/>
        <v>5267591.9099999992</v>
      </c>
      <c r="H10" s="483">
        <f t="shared" si="2"/>
        <v>7151188.3971199999</v>
      </c>
      <c r="I10" s="482">
        <f t="shared" si="2"/>
        <v>6386217.1000000006</v>
      </c>
      <c r="J10" s="484">
        <f t="shared" si="2"/>
        <v>6466259.2999999998</v>
      </c>
      <c r="K10" s="483">
        <f t="shared" si="2"/>
        <v>6479812.6999999983</v>
      </c>
      <c r="L10" s="482">
        <f>I10-H10</f>
        <v>-764971.2971199993</v>
      </c>
      <c r="M10" s="484">
        <f>J10-H10</f>
        <v>-684929.09712000005</v>
      </c>
      <c r="N10" s="483">
        <f>K10-H10</f>
        <v>-671375.69712000154</v>
      </c>
      <c r="O10" s="482"/>
      <c r="P10" s="484"/>
      <c r="Q10" s="481"/>
      <c r="R10" s="1598"/>
      <c r="S10" s="1593"/>
      <c r="T10" s="808">
        <v>4501920</v>
      </c>
      <c r="U10" s="808">
        <v>912274.2</v>
      </c>
      <c r="V10" s="808">
        <v>1412464.5</v>
      </c>
    </row>
    <row r="11" spans="1:22" s="44" customFormat="1" ht="31.5" customHeight="1">
      <c r="A11" s="1620"/>
      <c r="B11" s="1609"/>
      <c r="C11" s="1609"/>
      <c r="D11" s="469" t="s">
        <v>99</v>
      </c>
      <c r="E11" s="461">
        <f t="shared" ref="E11:K11" si="3">E25+E37+E38</f>
        <v>716834.28</v>
      </c>
      <c r="F11" s="388">
        <f t="shared" si="3"/>
        <v>364654.9</v>
      </c>
      <c r="G11" s="360">
        <f t="shared" si="3"/>
        <v>727487.8</v>
      </c>
      <c r="H11" s="381">
        <f t="shared" si="3"/>
        <v>2063560.2000000002</v>
      </c>
      <c r="I11" s="360">
        <f t="shared" si="3"/>
        <v>0</v>
      </c>
      <c r="J11" s="72">
        <f t="shared" si="3"/>
        <v>0</v>
      </c>
      <c r="K11" s="381">
        <f t="shared" si="3"/>
        <v>0</v>
      </c>
      <c r="L11" s="360">
        <f>I11-H11</f>
        <v>-2063560.2000000002</v>
      </c>
      <c r="M11" s="72">
        <f>J11-H11</f>
        <v>-2063560.2000000002</v>
      </c>
      <c r="N11" s="381">
        <f>K11-H11</f>
        <v>-2063560.2000000002</v>
      </c>
      <c r="O11" s="360"/>
      <c r="P11" s="72"/>
      <c r="Q11" s="388"/>
      <c r="R11" s="1598"/>
      <c r="S11" s="820"/>
      <c r="T11" s="809"/>
    </row>
    <row r="12" spans="1:22" s="70" customFormat="1" ht="38.25" customHeight="1">
      <c r="A12" s="711">
        <v>1016</v>
      </c>
      <c r="B12" s="1599" t="s">
        <v>100</v>
      </c>
      <c r="C12" s="1600"/>
      <c r="D12" s="1601"/>
      <c r="E12" s="462">
        <f>SUM(E13:E14)</f>
        <v>272200.2</v>
      </c>
      <c r="F12" s="441">
        <f>SUM(F13:F14)</f>
        <v>355323.9</v>
      </c>
      <c r="G12" s="447">
        <f t="shared" ref="G12:K12" si="4">SUM(G13:G15)</f>
        <v>966862.74</v>
      </c>
      <c r="H12" s="383">
        <f t="shared" si="4"/>
        <v>1685569.9000000001</v>
      </c>
      <c r="I12" s="447">
        <f t="shared" si="4"/>
        <v>1663072.0000000002</v>
      </c>
      <c r="J12" s="69">
        <f t="shared" si="4"/>
        <v>1663072.0000000002</v>
      </c>
      <c r="K12" s="383">
        <f t="shared" si="4"/>
        <v>1663072.0000000002</v>
      </c>
      <c r="L12" s="447">
        <f>SUM(L13:L15)</f>
        <v>-22497.899999999907</v>
      </c>
      <c r="M12" s="69">
        <f>SUM(M13:M15)</f>
        <v>-22497.899999999907</v>
      </c>
      <c r="N12" s="383">
        <f>SUM(N13:N15)</f>
        <v>-22497.899999999907</v>
      </c>
      <c r="O12" s="447"/>
      <c r="P12" s="69"/>
      <c r="Q12" s="441"/>
      <c r="R12" s="834"/>
      <c r="S12" s="821"/>
      <c r="T12" s="816">
        <f>U6-I8</f>
        <v>428734.89999999944</v>
      </c>
      <c r="U12" s="816"/>
    </row>
    <row r="13" spans="1:22" ht="71.25" customHeight="1">
      <c r="A13" s="1621"/>
      <c r="B13" s="709">
        <v>1</v>
      </c>
      <c r="C13" s="371">
        <v>11001</v>
      </c>
      <c r="D13" s="470" t="s">
        <v>27</v>
      </c>
      <c r="E13" s="463">
        <v>45250.400000000001</v>
      </c>
      <c r="F13" s="453">
        <v>38077.199999999997</v>
      </c>
      <c r="G13" s="455">
        <v>41076.339999999997</v>
      </c>
      <c r="H13" s="384">
        <v>45461.8</v>
      </c>
      <c r="I13" s="361">
        <v>45461.8</v>
      </c>
      <c r="J13" s="102">
        <v>45461.8</v>
      </c>
      <c r="K13" s="384">
        <v>45461.8</v>
      </c>
      <c r="L13" s="360">
        <f>I13-H13</f>
        <v>0</v>
      </c>
      <c r="M13" s="72">
        <f>J13-H13</f>
        <v>0</v>
      </c>
      <c r="N13" s="381">
        <f>K13-H13</f>
        <v>0</v>
      </c>
      <c r="O13" s="360"/>
      <c r="P13" s="72"/>
      <c r="Q13" s="388"/>
      <c r="R13" s="833" t="s">
        <v>188</v>
      </c>
      <c r="S13" s="822"/>
      <c r="U13" s="101"/>
    </row>
    <row r="14" spans="1:22" ht="37.5" hidden="1" customHeight="1">
      <c r="A14" s="1622"/>
      <c r="B14" s="709"/>
      <c r="C14" s="371">
        <v>11002</v>
      </c>
      <c r="D14" s="469" t="s">
        <v>101</v>
      </c>
      <c r="E14" s="463">
        <v>226949.8</v>
      </c>
      <c r="F14" s="453">
        <v>317246.7</v>
      </c>
      <c r="G14" s="455">
        <v>0</v>
      </c>
      <c r="H14" s="384">
        <v>0</v>
      </c>
      <c r="I14" s="361">
        <v>0</v>
      </c>
      <c r="J14" s="102">
        <v>0</v>
      </c>
      <c r="K14" s="384">
        <v>0</v>
      </c>
      <c r="L14" s="360">
        <f>I14-H14</f>
        <v>0</v>
      </c>
      <c r="M14" s="72">
        <f>J14-H14</f>
        <v>0</v>
      </c>
      <c r="N14" s="381">
        <f>K14-H14</f>
        <v>0</v>
      </c>
      <c r="O14" s="360"/>
      <c r="P14" s="72"/>
      <c r="Q14" s="388"/>
      <c r="R14" s="831"/>
      <c r="S14" s="818"/>
    </row>
    <row r="15" spans="1:22" ht="130.5" customHeight="1">
      <c r="A15" s="829"/>
      <c r="B15" s="709">
        <v>2</v>
      </c>
      <c r="C15" s="371">
        <v>11004</v>
      </c>
      <c r="D15" s="470" t="s">
        <v>146</v>
      </c>
      <c r="E15" s="463"/>
      <c r="F15" s="453"/>
      <c r="G15" s="455">
        <v>925786.4</v>
      </c>
      <c r="H15" s="384">
        <v>1640108.1</v>
      </c>
      <c r="I15" s="361">
        <f>1640108.1-130000+107502.1</f>
        <v>1617610.2000000002</v>
      </c>
      <c r="J15" s="102">
        <f>I15</f>
        <v>1617610.2000000002</v>
      </c>
      <c r="K15" s="384">
        <f>J15</f>
        <v>1617610.2000000002</v>
      </c>
      <c r="L15" s="719">
        <f>I15-H15</f>
        <v>-22497.899999999907</v>
      </c>
      <c r="M15" s="72">
        <f>J15-H15</f>
        <v>-22497.899999999907</v>
      </c>
      <c r="N15" s="381">
        <f>K15-H15</f>
        <v>-22497.899999999907</v>
      </c>
      <c r="O15" s="360"/>
      <c r="P15" s="72"/>
      <c r="Q15" s="388"/>
      <c r="R15" s="833" t="s">
        <v>385</v>
      </c>
      <c r="S15" s="822"/>
      <c r="U15" s="929"/>
    </row>
    <row r="16" spans="1:22" s="70" customFormat="1" ht="51.75" customHeight="1">
      <c r="A16" s="712" t="s">
        <v>102</v>
      </c>
      <c r="B16" s="1599" t="s">
        <v>128</v>
      </c>
      <c r="C16" s="1600"/>
      <c r="D16" s="1601"/>
      <c r="E16" s="464">
        <f>SUM(E17:E20)</f>
        <v>918111.39</v>
      </c>
      <c r="F16" s="442">
        <f>SUM(F17:F20)</f>
        <v>1178166.1400000001</v>
      </c>
      <c r="G16" s="382">
        <f t="shared" ref="G16:N16" si="5">SUM(G17:G21)</f>
        <v>1046600.2</v>
      </c>
      <c r="H16" s="385">
        <f t="shared" si="5"/>
        <v>1164867.3</v>
      </c>
      <c r="I16" s="382">
        <f t="shared" si="5"/>
        <v>1064645.1000000001</v>
      </c>
      <c r="J16" s="71">
        <f t="shared" si="5"/>
        <v>1075713.7</v>
      </c>
      <c r="K16" s="864">
        <f t="shared" si="5"/>
        <v>1086948.3</v>
      </c>
      <c r="L16" s="382">
        <f t="shared" si="5"/>
        <v>-100222.19999999991</v>
      </c>
      <c r="M16" s="71">
        <f t="shared" si="5"/>
        <v>-89153.599999999933</v>
      </c>
      <c r="N16" s="864">
        <f t="shared" si="5"/>
        <v>-77918.999999999956</v>
      </c>
      <c r="O16" s="448"/>
      <c r="P16" s="71"/>
      <c r="Q16" s="442"/>
      <c r="R16" s="834"/>
      <c r="S16" s="821"/>
      <c r="U16" s="931"/>
    </row>
    <row r="17" spans="1:73" ht="115.5" customHeight="1">
      <c r="A17" s="854"/>
      <c r="B17" s="709">
        <v>3</v>
      </c>
      <c r="C17" s="373">
        <v>11001</v>
      </c>
      <c r="D17" s="470" t="s">
        <v>129</v>
      </c>
      <c r="E17" s="490">
        <v>834381.1</v>
      </c>
      <c r="F17" s="453">
        <v>1066981.51</v>
      </c>
      <c r="G17" s="360">
        <v>939929.1</v>
      </c>
      <c r="H17" s="381">
        <v>1065824.7</v>
      </c>
      <c r="I17" s="360">
        <v>964948.3</v>
      </c>
      <c r="J17" s="72">
        <v>976016.9</v>
      </c>
      <c r="K17" s="381">
        <v>987251.5</v>
      </c>
      <c r="L17" s="719">
        <f>I17-H17</f>
        <v>-100876.39999999991</v>
      </c>
      <c r="M17" s="72">
        <f>J17-H17</f>
        <v>-89807.79999999993</v>
      </c>
      <c r="N17" s="381">
        <f>K17-H17</f>
        <v>-78573.199999999953</v>
      </c>
      <c r="O17" s="360"/>
      <c r="P17" s="72"/>
      <c r="Q17" s="388"/>
      <c r="R17" s="835" t="s">
        <v>480</v>
      </c>
      <c r="S17" s="823"/>
      <c r="T17" s="70"/>
      <c r="U17" s="931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</row>
    <row r="18" spans="1:73" ht="52.5" customHeight="1">
      <c r="A18" s="855"/>
      <c r="B18" s="709">
        <v>4</v>
      </c>
      <c r="C18" s="373">
        <v>11002</v>
      </c>
      <c r="D18" s="471" t="s">
        <v>130</v>
      </c>
      <c r="E18" s="490">
        <v>71402.66</v>
      </c>
      <c r="F18" s="453">
        <v>97486.33</v>
      </c>
      <c r="G18" s="360">
        <v>91155.4</v>
      </c>
      <c r="H18" s="381">
        <v>99042.6</v>
      </c>
      <c r="I18" s="360">
        <v>99696.8</v>
      </c>
      <c r="J18" s="72">
        <v>99696.8</v>
      </c>
      <c r="K18" s="381">
        <v>99696.8</v>
      </c>
      <c r="L18" s="360">
        <f>I18-H18</f>
        <v>654.19999999999709</v>
      </c>
      <c r="M18" s="72">
        <f>J18-H18</f>
        <v>654.19999999999709</v>
      </c>
      <c r="N18" s="381">
        <f>K18-H18</f>
        <v>654.19999999999709</v>
      </c>
      <c r="O18" s="360"/>
      <c r="P18" s="72"/>
      <c r="Q18" s="388"/>
      <c r="R18" s="833" t="s">
        <v>371</v>
      </c>
      <c r="S18" s="822"/>
      <c r="T18" s="822"/>
      <c r="U18" s="822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</row>
    <row r="19" spans="1:73" ht="64.5" customHeight="1">
      <c r="A19" s="855"/>
      <c r="B19" s="709"/>
      <c r="C19" s="373">
        <v>31001</v>
      </c>
      <c r="D19" s="470" t="s">
        <v>369</v>
      </c>
      <c r="E19" s="489">
        <v>12327.63</v>
      </c>
      <c r="F19" s="453">
        <v>13698.3</v>
      </c>
      <c r="G19" s="360">
        <v>15515.7</v>
      </c>
      <c r="H19" s="381">
        <v>0</v>
      </c>
      <c r="I19" s="360">
        <v>0</v>
      </c>
      <c r="J19" s="72">
        <v>0</v>
      </c>
      <c r="K19" s="381">
        <v>0</v>
      </c>
      <c r="L19" s="360">
        <f>I19-H19</f>
        <v>0</v>
      </c>
      <c r="M19" s="72">
        <f>J19-H19</f>
        <v>0</v>
      </c>
      <c r="N19" s="381">
        <f>K19-H19</f>
        <v>0</v>
      </c>
      <c r="O19" s="360"/>
      <c r="P19" s="72"/>
      <c r="Q19" s="388"/>
      <c r="R19" s="833" t="s">
        <v>372</v>
      </c>
      <c r="S19" s="822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</row>
    <row r="20" spans="1:73" ht="90.75" hidden="1" customHeight="1">
      <c r="A20" s="855"/>
      <c r="B20" s="709"/>
      <c r="C20" s="373">
        <v>31002</v>
      </c>
      <c r="D20" s="470" t="s">
        <v>177</v>
      </c>
      <c r="E20" s="489"/>
      <c r="F20" s="453"/>
      <c r="G20" s="360">
        <v>0</v>
      </c>
      <c r="H20" s="381">
        <v>0</v>
      </c>
      <c r="I20" s="360">
        <v>0</v>
      </c>
      <c r="J20" s="72">
        <v>0</v>
      </c>
      <c r="K20" s="381">
        <v>0</v>
      </c>
      <c r="L20" s="360">
        <f>I20-H20</f>
        <v>0</v>
      </c>
      <c r="M20" s="72">
        <f>J20-H20</f>
        <v>0</v>
      </c>
      <c r="N20" s="381">
        <f>K20-H20</f>
        <v>0</v>
      </c>
      <c r="O20" s="360"/>
      <c r="P20" s="72"/>
      <c r="Q20" s="388"/>
      <c r="R20" s="833" t="s">
        <v>373</v>
      </c>
      <c r="S20" s="822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</row>
    <row r="21" spans="1:73" ht="102.75" hidden="1" customHeight="1">
      <c r="A21" s="829"/>
      <c r="B21" s="709"/>
      <c r="C21" s="373">
        <v>31003</v>
      </c>
      <c r="D21" s="470" t="s">
        <v>178</v>
      </c>
      <c r="E21" s="489"/>
      <c r="F21" s="453"/>
      <c r="G21" s="360">
        <v>0</v>
      </c>
      <c r="H21" s="381">
        <v>0</v>
      </c>
      <c r="I21" s="360">
        <v>0</v>
      </c>
      <c r="J21" s="72">
        <v>0</v>
      </c>
      <c r="K21" s="381">
        <v>0</v>
      </c>
      <c r="L21" s="360">
        <f>I21-H21</f>
        <v>0</v>
      </c>
      <c r="M21" s="72">
        <f>J21-H21</f>
        <v>0</v>
      </c>
      <c r="N21" s="381">
        <f>K21-H21</f>
        <v>0</v>
      </c>
      <c r="O21" s="360"/>
      <c r="P21" s="72"/>
      <c r="Q21" s="388"/>
      <c r="R21" s="833" t="s">
        <v>374</v>
      </c>
      <c r="S21" s="822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</row>
    <row r="22" spans="1:73" s="70" customFormat="1" ht="36.75" customHeight="1">
      <c r="A22" s="710" t="s">
        <v>103</v>
      </c>
      <c r="B22" s="1599" t="s">
        <v>156</v>
      </c>
      <c r="C22" s="1600"/>
      <c r="D22" s="1601"/>
      <c r="E22" s="462">
        <f>+E23</f>
        <v>200162.48</v>
      </c>
      <c r="F22" s="441">
        <f>+F23</f>
        <v>149471.35999999999</v>
      </c>
      <c r="G22" s="447">
        <f>+G23</f>
        <v>0</v>
      </c>
      <c r="H22" s="383">
        <f t="shared" ref="H22:N22" si="6">+H23</f>
        <v>524328</v>
      </c>
      <c r="I22" s="447">
        <f t="shared" si="6"/>
        <v>150000</v>
      </c>
      <c r="J22" s="69">
        <f t="shared" si="6"/>
        <v>150000</v>
      </c>
      <c r="K22" s="383">
        <f t="shared" si="6"/>
        <v>150000</v>
      </c>
      <c r="L22" s="447">
        <f t="shared" si="6"/>
        <v>-374328</v>
      </c>
      <c r="M22" s="69">
        <f t="shared" si="6"/>
        <v>-374328</v>
      </c>
      <c r="N22" s="383">
        <f t="shared" si="6"/>
        <v>-374328</v>
      </c>
      <c r="O22" s="447"/>
      <c r="P22" s="69"/>
      <c r="Q22" s="441"/>
      <c r="R22" s="834"/>
      <c r="S22" s="821"/>
    </row>
    <row r="23" spans="1:73" s="236" customFormat="1" ht="61.5" customHeight="1">
      <c r="A23" s="472"/>
      <c r="B23" s="378">
        <v>5</v>
      </c>
      <c r="C23" s="374">
        <v>12001</v>
      </c>
      <c r="D23" s="473" t="s">
        <v>105</v>
      </c>
      <c r="E23" s="466">
        <v>200162.48</v>
      </c>
      <c r="F23" s="454">
        <v>149471.35999999999</v>
      </c>
      <c r="G23" s="456">
        <v>0</v>
      </c>
      <c r="H23" s="457">
        <v>524328</v>
      </c>
      <c r="I23" s="449">
        <v>150000</v>
      </c>
      <c r="J23" s="379">
        <v>150000</v>
      </c>
      <c r="K23" s="450">
        <v>150000</v>
      </c>
      <c r="L23" s="449">
        <f>I23-H23</f>
        <v>-374328</v>
      </c>
      <c r="M23" s="379">
        <f>J23-H23</f>
        <v>-374328</v>
      </c>
      <c r="N23" s="450">
        <f>K23-H23</f>
        <v>-374328</v>
      </c>
      <c r="O23" s="449"/>
      <c r="P23" s="379"/>
      <c r="Q23" s="1592"/>
      <c r="R23" s="833" t="s">
        <v>370</v>
      </c>
      <c r="S23" s="822"/>
    </row>
    <row r="24" spans="1:73" s="70" customFormat="1" ht="57" customHeight="1">
      <c r="A24" s="707" t="s">
        <v>106</v>
      </c>
      <c r="B24" s="1599" t="s">
        <v>107</v>
      </c>
      <c r="C24" s="1600"/>
      <c r="D24" s="1601"/>
      <c r="E24" s="464">
        <f>SUM(E25:E38)</f>
        <v>1590367.9800000002</v>
      </c>
      <c r="F24" s="442">
        <f>SUM(F25:F38)</f>
        <v>1735985.36</v>
      </c>
      <c r="G24" s="448">
        <f>SUM(G25:G38)</f>
        <v>1790570.5000000002</v>
      </c>
      <c r="H24" s="385">
        <f t="shared" ref="H24:K24" si="7">SUM(H25:H38)</f>
        <v>3317750.2</v>
      </c>
      <c r="I24" s="448">
        <f>SUM(I25:I38)</f>
        <v>1254189.9999999998</v>
      </c>
      <c r="J24" s="71">
        <f t="shared" si="7"/>
        <v>1254189.9999999998</v>
      </c>
      <c r="K24" s="385">
        <f t="shared" si="7"/>
        <v>1254189.9999999998</v>
      </c>
      <c r="L24" s="448">
        <f>SUM(L25:L38)</f>
        <v>-2063560.2000000002</v>
      </c>
      <c r="M24" s="71">
        <f>SUM(M25:M38)</f>
        <v>-2063560.2000000002</v>
      </c>
      <c r="N24" s="385">
        <f>SUM(N25:N38)</f>
        <v>-2063560.2000000002</v>
      </c>
      <c r="O24" s="448"/>
      <c r="P24" s="71"/>
      <c r="Q24" s="442"/>
      <c r="R24" s="834"/>
      <c r="S24" s="821"/>
    </row>
    <row r="25" spans="1:73" ht="77.25" customHeight="1">
      <c r="A25" s="856"/>
      <c r="B25" s="706"/>
      <c r="C25" s="375">
        <v>11001</v>
      </c>
      <c r="D25" s="471" t="s">
        <v>140</v>
      </c>
      <c r="E25" s="467">
        <v>478844.28</v>
      </c>
      <c r="F25" s="388">
        <v>361660.37</v>
      </c>
      <c r="G25" s="360">
        <v>231494.39999999999</v>
      </c>
      <c r="H25" s="452">
        <v>548240.30000000005</v>
      </c>
      <c r="I25" s="361">
        <v>0</v>
      </c>
      <c r="J25" s="102">
        <v>0</v>
      </c>
      <c r="K25" s="384">
        <v>0</v>
      </c>
      <c r="L25" s="360">
        <f t="shared" ref="L25:L38" si="8">I25-H25</f>
        <v>-548240.30000000005</v>
      </c>
      <c r="M25" s="72">
        <f t="shared" ref="M25:M38" si="9">J25-H25</f>
        <v>-548240.30000000005</v>
      </c>
      <c r="N25" s="381">
        <f t="shared" ref="N25:N38" si="10">K25-H25</f>
        <v>-548240.30000000005</v>
      </c>
      <c r="O25" s="360"/>
      <c r="P25" s="72"/>
      <c r="Q25" s="388"/>
      <c r="R25" s="836" t="s">
        <v>185</v>
      </c>
      <c r="S25" s="824"/>
    </row>
    <row r="26" spans="1:73" ht="69" customHeight="1">
      <c r="A26" s="92"/>
      <c r="B26" s="706">
        <v>6</v>
      </c>
      <c r="C26" s="375">
        <v>11002</v>
      </c>
      <c r="D26" s="471" t="s">
        <v>109</v>
      </c>
      <c r="E26" s="467">
        <v>800</v>
      </c>
      <c r="F26" s="388">
        <v>114375.76</v>
      </c>
      <c r="G26" s="360">
        <v>60636.4</v>
      </c>
      <c r="H26" s="452">
        <f>'[1]1'!N18</f>
        <v>208238.5</v>
      </c>
      <c r="I26" s="361">
        <v>208238.5</v>
      </c>
      <c r="J26" s="102">
        <v>208238.5</v>
      </c>
      <c r="K26" s="384">
        <v>208238.5</v>
      </c>
      <c r="L26" s="360">
        <f t="shared" si="8"/>
        <v>0</v>
      </c>
      <c r="M26" s="72">
        <f t="shared" si="9"/>
        <v>0</v>
      </c>
      <c r="N26" s="381">
        <f t="shared" si="10"/>
        <v>0</v>
      </c>
      <c r="O26" s="360"/>
      <c r="P26" s="72"/>
      <c r="Q26" s="388"/>
      <c r="R26" s="836" t="s">
        <v>375</v>
      </c>
      <c r="S26" s="824"/>
    </row>
    <row r="27" spans="1:73" ht="100.5" customHeight="1">
      <c r="A27" s="92"/>
      <c r="B27" s="706">
        <v>7</v>
      </c>
      <c r="C27" s="375">
        <v>11003</v>
      </c>
      <c r="D27" s="471" t="s">
        <v>110</v>
      </c>
      <c r="E27" s="467">
        <v>7590</v>
      </c>
      <c r="F27" s="388">
        <v>6690</v>
      </c>
      <c r="G27" s="360">
        <v>7590</v>
      </c>
      <c r="H27" s="452">
        <v>7590.4</v>
      </c>
      <c r="I27" s="361">
        <v>7590.4</v>
      </c>
      <c r="J27" s="102">
        <v>7590.4</v>
      </c>
      <c r="K27" s="384">
        <v>7590.4</v>
      </c>
      <c r="L27" s="360">
        <f t="shared" si="8"/>
        <v>0</v>
      </c>
      <c r="M27" s="72">
        <f t="shared" si="9"/>
        <v>0</v>
      </c>
      <c r="N27" s="381">
        <f t="shared" si="10"/>
        <v>0</v>
      </c>
      <c r="O27" s="360"/>
      <c r="P27" s="72"/>
      <c r="Q27" s="388"/>
      <c r="R27" s="836" t="s">
        <v>193</v>
      </c>
      <c r="S27" s="824"/>
    </row>
    <row r="28" spans="1:73" ht="75.75" customHeight="1">
      <c r="A28" s="92"/>
      <c r="B28" s="706">
        <v>8</v>
      </c>
      <c r="C28" s="375">
        <v>11004</v>
      </c>
      <c r="D28" s="470" t="s">
        <v>111</v>
      </c>
      <c r="E28" s="461">
        <v>252666.4</v>
      </c>
      <c r="F28" s="388">
        <v>372692.7</v>
      </c>
      <c r="G28" s="360">
        <v>303897.7</v>
      </c>
      <c r="H28" s="452">
        <v>303897.7</v>
      </c>
      <c r="I28" s="361">
        <v>303897.7</v>
      </c>
      <c r="J28" s="376">
        <v>303897.7</v>
      </c>
      <c r="K28" s="452">
        <v>303897.7</v>
      </c>
      <c r="L28" s="360">
        <f t="shared" si="8"/>
        <v>0</v>
      </c>
      <c r="M28" s="72">
        <f t="shared" si="9"/>
        <v>0</v>
      </c>
      <c r="N28" s="381">
        <f t="shared" si="10"/>
        <v>0</v>
      </c>
      <c r="O28" s="360"/>
      <c r="P28" s="72"/>
      <c r="Q28" s="388"/>
      <c r="R28" s="833" t="s">
        <v>186</v>
      </c>
      <c r="S28" s="822"/>
    </row>
    <row r="29" spans="1:73" ht="79.5" customHeight="1">
      <c r="A29" s="92"/>
      <c r="B29" s="706">
        <v>9</v>
      </c>
      <c r="C29" s="375">
        <v>11005</v>
      </c>
      <c r="D29" s="471" t="s">
        <v>112</v>
      </c>
      <c r="E29" s="467">
        <v>136209.20000000001</v>
      </c>
      <c r="F29" s="388">
        <v>201475.3</v>
      </c>
      <c r="G29" s="360">
        <v>157938.29999999999</v>
      </c>
      <c r="H29" s="452">
        <v>164366.29999999999</v>
      </c>
      <c r="I29" s="361">
        <v>164366.29999999999</v>
      </c>
      <c r="J29" s="376">
        <v>164366.29999999999</v>
      </c>
      <c r="K29" s="452">
        <v>164366.29999999999</v>
      </c>
      <c r="L29" s="360">
        <f t="shared" si="8"/>
        <v>0</v>
      </c>
      <c r="M29" s="72">
        <f t="shared" si="9"/>
        <v>0</v>
      </c>
      <c r="N29" s="381">
        <f t="shared" si="10"/>
        <v>0</v>
      </c>
      <c r="O29" s="360"/>
      <c r="P29" s="72"/>
      <c r="Q29" s="388"/>
      <c r="R29" s="833" t="s">
        <v>376</v>
      </c>
      <c r="S29" s="822"/>
    </row>
    <row r="30" spans="1:73" ht="69.75" customHeight="1">
      <c r="A30" s="92"/>
      <c r="B30" s="706">
        <v>10</v>
      </c>
      <c r="C30" s="375">
        <v>11006</v>
      </c>
      <c r="D30" s="471" t="s">
        <v>113</v>
      </c>
      <c r="E30" s="467">
        <v>140288</v>
      </c>
      <c r="F30" s="388">
        <v>190339.5</v>
      </c>
      <c r="G30" s="360">
        <v>156800</v>
      </c>
      <c r="H30" s="452">
        <v>185280.7</v>
      </c>
      <c r="I30" s="361">
        <v>185280.7</v>
      </c>
      <c r="J30" s="376">
        <v>185280.7</v>
      </c>
      <c r="K30" s="452">
        <v>185280.7</v>
      </c>
      <c r="L30" s="360">
        <f t="shared" si="8"/>
        <v>0</v>
      </c>
      <c r="M30" s="72">
        <f t="shared" si="9"/>
        <v>0</v>
      </c>
      <c r="N30" s="381">
        <f t="shared" si="10"/>
        <v>0</v>
      </c>
      <c r="O30" s="360"/>
      <c r="P30" s="72"/>
      <c r="Q30" s="388"/>
      <c r="R30" s="833" t="s">
        <v>377</v>
      </c>
      <c r="S30" s="822"/>
    </row>
    <row r="31" spans="1:73" ht="78" customHeight="1">
      <c r="A31" s="92"/>
      <c r="B31" s="706">
        <v>11</v>
      </c>
      <c r="C31" s="375">
        <v>11007</v>
      </c>
      <c r="D31" s="471" t="s">
        <v>114</v>
      </c>
      <c r="E31" s="467">
        <v>127406.1</v>
      </c>
      <c r="F31" s="388">
        <v>188497.7</v>
      </c>
      <c r="G31" s="360">
        <v>152887.29999999999</v>
      </c>
      <c r="H31" s="452">
        <v>152887.29999999999</v>
      </c>
      <c r="I31" s="360">
        <v>152887.29999999999</v>
      </c>
      <c r="J31" s="477">
        <v>152887.29999999999</v>
      </c>
      <c r="K31" s="478">
        <v>152887.29999999999</v>
      </c>
      <c r="L31" s="360">
        <f t="shared" si="8"/>
        <v>0</v>
      </c>
      <c r="M31" s="72">
        <f t="shared" si="9"/>
        <v>0</v>
      </c>
      <c r="N31" s="381">
        <f t="shared" si="10"/>
        <v>0</v>
      </c>
      <c r="O31" s="360"/>
      <c r="P31" s="72"/>
      <c r="Q31" s="388"/>
      <c r="R31" s="833" t="s">
        <v>187</v>
      </c>
      <c r="S31" s="822"/>
    </row>
    <row r="32" spans="1:73" ht="67.5" customHeight="1">
      <c r="A32" s="92"/>
      <c r="B32" s="706">
        <v>12</v>
      </c>
      <c r="C32" s="375">
        <v>11008</v>
      </c>
      <c r="D32" s="471" t="s">
        <v>175</v>
      </c>
      <c r="E32" s="467">
        <v>44700</v>
      </c>
      <c r="F32" s="388">
        <v>73869.100000000006</v>
      </c>
      <c r="G32" s="360">
        <v>54283.3</v>
      </c>
      <c r="H32" s="452">
        <v>55404.9</v>
      </c>
      <c r="I32" s="361">
        <v>55404.9</v>
      </c>
      <c r="J32" s="376">
        <v>55404.9</v>
      </c>
      <c r="K32" s="452">
        <v>55404.9</v>
      </c>
      <c r="L32" s="360">
        <f t="shared" si="8"/>
        <v>0</v>
      </c>
      <c r="M32" s="72">
        <f t="shared" si="9"/>
        <v>0</v>
      </c>
      <c r="N32" s="381">
        <f t="shared" si="10"/>
        <v>0</v>
      </c>
      <c r="O32" s="360"/>
      <c r="P32" s="72"/>
      <c r="Q32" s="388"/>
      <c r="R32" s="833" t="s">
        <v>183</v>
      </c>
      <c r="S32" s="822"/>
    </row>
    <row r="33" spans="1:21" ht="57" hidden="1" customHeight="1">
      <c r="A33" s="92"/>
      <c r="B33" s="706">
        <v>13</v>
      </c>
      <c r="C33" s="375">
        <v>11009</v>
      </c>
      <c r="D33" s="471" t="s">
        <v>145</v>
      </c>
      <c r="E33" s="467">
        <v>15603.8</v>
      </c>
      <c r="F33" s="388">
        <v>15102.2</v>
      </c>
      <c r="G33" s="360">
        <f>'N 4_hodvacayin'!L31</f>
        <v>0</v>
      </c>
      <c r="H33" s="452">
        <v>0</v>
      </c>
      <c r="I33" s="361">
        <v>0</v>
      </c>
      <c r="J33" s="102">
        <v>0</v>
      </c>
      <c r="K33" s="384">
        <v>0</v>
      </c>
      <c r="L33" s="360">
        <f t="shared" si="8"/>
        <v>0</v>
      </c>
      <c r="M33" s="72">
        <f t="shared" si="9"/>
        <v>0</v>
      </c>
      <c r="N33" s="381">
        <f t="shared" si="10"/>
        <v>0</v>
      </c>
      <c r="O33" s="360"/>
      <c r="P33" s="72"/>
      <c r="Q33" s="388"/>
      <c r="R33" s="831"/>
      <c r="S33" s="818"/>
    </row>
    <row r="34" spans="1:21" ht="76.5" customHeight="1">
      <c r="A34" s="92"/>
      <c r="B34" s="706">
        <v>13</v>
      </c>
      <c r="C34" s="375">
        <v>11010</v>
      </c>
      <c r="D34" s="471" t="s">
        <v>115</v>
      </c>
      <c r="E34" s="1590">
        <v>141270.20000000001</v>
      </c>
      <c r="F34" s="388">
        <v>201288.2</v>
      </c>
      <c r="G34" s="360">
        <v>162049.70000000001</v>
      </c>
      <c r="H34" s="452">
        <v>169524.2</v>
      </c>
      <c r="I34" s="361">
        <v>169524.2</v>
      </c>
      <c r="J34" s="376">
        <v>169524.2</v>
      </c>
      <c r="K34" s="452">
        <v>169524.2</v>
      </c>
      <c r="L34" s="360">
        <f t="shared" si="8"/>
        <v>0</v>
      </c>
      <c r="M34" s="72">
        <f t="shared" si="9"/>
        <v>0</v>
      </c>
      <c r="N34" s="381">
        <f t="shared" si="10"/>
        <v>0</v>
      </c>
      <c r="O34" s="360"/>
      <c r="P34" s="72"/>
      <c r="Q34" s="388"/>
      <c r="R34" s="833" t="s">
        <v>184</v>
      </c>
      <c r="S34" s="822"/>
    </row>
    <row r="35" spans="1:21" ht="84.75" customHeight="1">
      <c r="A35" s="93"/>
      <c r="B35" s="706">
        <v>14</v>
      </c>
      <c r="C35" s="375">
        <v>12001</v>
      </c>
      <c r="D35" s="470" t="s">
        <v>16</v>
      </c>
      <c r="E35" s="852">
        <v>7000</v>
      </c>
      <c r="F35" s="388">
        <v>7000</v>
      </c>
      <c r="G35" s="360">
        <v>7000</v>
      </c>
      <c r="H35" s="452">
        <v>7000</v>
      </c>
      <c r="I35" s="361">
        <v>7000</v>
      </c>
      <c r="J35" s="376">
        <v>7000</v>
      </c>
      <c r="K35" s="452">
        <v>7000</v>
      </c>
      <c r="L35" s="360">
        <f t="shared" si="8"/>
        <v>0</v>
      </c>
      <c r="M35" s="72">
        <f t="shared" si="9"/>
        <v>0</v>
      </c>
      <c r="N35" s="381">
        <f t="shared" si="10"/>
        <v>0</v>
      </c>
      <c r="O35" s="360"/>
      <c r="P35" s="72"/>
      <c r="Q35" s="388"/>
      <c r="R35" s="836" t="s">
        <v>378</v>
      </c>
      <c r="S35" s="824"/>
    </row>
    <row r="36" spans="1:21" ht="97.5" hidden="1" customHeight="1">
      <c r="A36" s="92"/>
      <c r="B36" s="840"/>
      <c r="C36" s="841">
        <v>21001</v>
      </c>
      <c r="D36" s="842" t="s">
        <v>154</v>
      </c>
      <c r="E36" s="843"/>
      <c r="F36" s="844"/>
      <c r="G36" s="845">
        <v>0</v>
      </c>
      <c r="H36" s="846"/>
      <c r="I36" s="847"/>
      <c r="J36" s="848"/>
      <c r="K36" s="849"/>
      <c r="L36" s="845">
        <f t="shared" si="8"/>
        <v>0</v>
      </c>
      <c r="M36" s="850">
        <f t="shared" si="9"/>
        <v>0</v>
      </c>
      <c r="N36" s="851">
        <f t="shared" si="10"/>
        <v>0</v>
      </c>
      <c r="O36" s="845"/>
      <c r="P36" s="850"/>
      <c r="Q36" s="844"/>
      <c r="R36" s="831"/>
      <c r="S36" s="818"/>
    </row>
    <row r="37" spans="1:21" ht="87" customHeight="1">
      <c r="A37" s="92"/>
      <c r="B37" s="706"/>
      <c r="C37" s="375">
        <v>12002</v>
      </c>
      <c r="D37" s="471" t="s">
        <v>139</v>
      </c>
      <c r="E37" s="467">
        <v>120700</v>
      </c>
      <c r="F37" s="388">
        <v>0</v>
      </c>
      <c r="G37" s="360">
        <v>424147.6</v>
      </c>
      <c r="H37" s="452">
        <v>517966.3</v>
      </c>
      <c r="I37" s="361">
        <v>0</v>
      </c>
      <c r="J37" s="102">
        <v>0</v>
      </c>
      <c r="K37" s="384">
        <v>0</v>
      </c>
      <c r="L37" s="360">
        <f t="shared" si="8"/>
        <v>-517966.3</v>
      </c>
      <c r="M37" s="72">
        <f t="shared" si="9"/>
        <v>-517966.3</v>
      </c>
      <c r="N37" s="381">
        <f t="shared" si="10"/>
        <v>-517966.3</v>
      </c>
      <c r="O37" s="360"/>
      <c r="P37" s="72"/>
      <c r="Q37" s="388"/>
      <c r="R37" s="1605" t="s">
        <v>185</v>
      </c>
      <c r="S37" s="824"/>
    </row>
    <row r="38" spans="1:21" ht="87" customHeight="1">
      <c r="A38" s="93"/>
      <c r="B38" s="706"/>
      <c r="C38" s="375">
        <v>32001</v>
      </c>
      <c r="D38" s="474" t="s">
        <v>138</v>
      </c>
      <c r="E38" s="467">
        <v>117290</v>
      </c>
      <c r="F38" s="388">
        <v>2994.53</v>
      </c>
      <c r="G38" s="360">
        <v>71845.8</v>
      </c>
      <c r="H38" s="452">
        <v>997353.6</v>
      </c>
      <c r="I38" s="361">
        <v>0</v>
      </c>
      <c r="J38" s="102">
        <v>0</v>
      </c>
      <c r="K38" s="384">
        <v>0</v>
      </c>
      <c r="L38" s="360">
        <f t="shared" si="8"/>
        <v>-997353.6</v>
      </c>
      <c r="M38" s="72">
        <f t="shared" si="9"/>
        <v>-997353.6</v>
      </c>
      <c r="N38" s="381">
        <f t="shared" si="10"/>
        <v>-997353.6</v>
      </c>
      <c r="O38" s="360"/>
      <c r="P38" s="72"/>
      <c r="Q38" s="388"/>
      <c r="R38" s="1605"/>
      <c r="S38" s="824"/>
      <c r="U38" s="101"/>
    </row>
    <row r="39" spans="1:21" s="235" customFormat="1" ht="22.5" customHeight="1">
      <c r="A39" s="713" t="s">
        <v>117</v>
      </c>
      <c r="B39" s="1599" t="s">
        <v>118</v>
      </c>
      <c r="C39" s="1600"/>
      <c r="D39" s="1601"/>
      <c r="E39" s="462">
        <f t="shared" ref="E39:N39" si="11">SUM(E40:E46)</f>
        <v>587872.70000000007</v>
      </c>
      <c r="F39" s="441">
        <f t="shared" si="11"/>
        <v>1758949.2199999997</v>
      </c>
      <c r="G39" s="447">
        <f t="shared" si="11"/>
        <v>1848917.97</v>
      </c>
      <c r="H39" s="383">
        <f t="shared" si="11"/>
        <v>2177366.0971199996</v>
      </c>
      <c r="I39" s="447">
        <f t="shared" si="11"/>
        <v>1909442.9</v>
      </c>
      <c r="J39" s="69">
        <f t="shared" si="11"/>
        <v>1978416.5</v>
      </c>
      <c r="K39" s="383">
        <f t="shared" si="11"/>
        <v>1980735.3</v>
      </c>
      <c r="L39" s="447">
        <f t="shared" si="11"/>
        <v>-267923.19712000003</v>
      </c>
      <c r="M39" s="69">
        <f t="shared" si="11"/>
        <v>-198949.59712000005</v>
      </c>
      <c r="N39" s="383">
        <f t="shared" si="11"/>
        <v>-196630.79712</v>
      </c>
      <c r="O39" s="447"/>
      <c r="P39" s="69"/>
      <c r="Q39" s="441"/>
      <c r="R39" s="1594"/>
      <c r="S39" s="825"/>
    </row>
    <row r="40" spans="1:21" ht="53.25" customHeight="1">
      <c r="A40" s="857"/>
      <c r="B40" s="709">
        <v>15</v>
      </c>
      <c r="C40" s="373">
        <v>11001</v>
      </c>
      <c r="D40" s="471" t="s">
        <v>119</v>
      </c>
      <c r="E40" s="463">
        <v>58992.1</v>
      </c>
      <c r="F40" s="453">
        <v>170293.17</v>
      </c>
      <c r="G40" s="455">
        <v>142147.97</v>
      </c>
      <c r="H40" s="384">
        <v>243654.49712000001</v>
      </c>
      <c r="I40" s="361">
        <v>247627.8</v>
      </c>
      <c r="J40" s="102">
        <v>249912.3</v>
      </c>
      <c r="K40" s="384">
        <v>252231.1</v>
      </c>
      <c r="L40" s="360">
        <f t="shared" ref="L40:L46" si="12">I40-H40</f>
        <v>3973.3028799999738</v>
      </c>
      <c r="M40" s="72">
        <f t="shared" ref="M40:M46" si="13">J40-H40</f>
        <v>6257.8028799999738</v>
      </c>
      <c r="N40" s="381">
        <f t="shared" ref="N40:N46" si="14">K40-H40</f>
        <v>8576.6028799999913</v>
      </c>
      <c r="O40" s="360"/>
      <c r="P40" s="72"/>
      <c r="Q40" s="388"/>
      <c r="R40" s="833" t="s">
        <v>194</v>
      </c>
      <c r="S40" s="822"/>
    </row>
    <row r="41" spans="1:21" ht="79.5" customHeight="1">
      <c r="A41" s="828"/>
      <c r="B41" s="709">
        <v>16</v>
      </c>
      <c r="C41" s="373">
        <v>11002</v>
      </c>
      <c r="D41" s="471" t="s">
        <v>25</v>
      </c>
      <c r="E41" s="463">
        <v>475554.8</v>
      </c>
      <c r="F41" s="453">
        <v>1170656.3</v>
      </c>
      <c r="G41" s="455">
        <v>1335485.8999999999</v>
      </c>
      <c r="H41" s="384">
        <v>1335485.8999999999</v>
      </c>
      <c r="I41" s="360">
        <v>1335485.8999999999</v>
      </c>
      <c r="J41" s="72">
        <v>1335485.8999999999</v>
      </c>
      <c r="K41" s="381">
        <v>1335485.8999999999</v>
      </c>
      <c r="L41" s="360">
        <f t="shared" si="12"/>
        <v>0</v>
      </c>
      <c r="M41" s="72">
        <f t="shared" si="13"/>
        <v>0</v>
      </c>
      <c r="N41" s="381">
        <f t="shared" si="14"/>
        <v>0</v>
      </c>
      <c r="O41" s="360"/>
      <c r="P41" s="72"/>
      <c r="Q41" s="388"/>
      <c r="R41" s="833" t="s">
        <v>189</v>
      </c>
      <c r="S41" s="822"/>
    </row>
    <row r="42" spans="1:21" ht="75" customHeight="1">
      <c r="A42" s="828"/>
      <c r="B42" s="709"/>
      <c r="C42" s="373">
        <v>11003</v>
      </c>
      <c r="D42" s="471" t="s">
        <v>120</v>
      </c>
      <c r="E42" s="463"/>
      <c r="F42" s="453">
        <v>11975.67</v>
      </c>
      <c r="G42" s="455">
        <v>12464.8</v>
      </c>
      <c r="H42" s="384">
        <f>'[1]1'!N33</f>
        <v>15000</v>
      </c>
      <c r="I42" s="360">
        <v>0</v>
      </c>
      <c r="J42" s="72">
        <v>15000</v>
      </c>
      <c r="K42" s="381">
        <v>15000</v>
      </c>
      <c r="L42" s="719">
        <f t="shared" si="12"/>
        <v>-15000</v>
      </c>
      <c r="M42" s="72">
        <f t="shared" si="13"/>
        <v>0</v>
      </c>
      <c r="N42" s="381">
        <f t="shared" si="14"/>
        <v>0</v>
      </c>
      <c r="O42" s="360"/>
      <c r="P42" s="72"/>
      <c r="Q42" s="388"/>
      <c r="R42" s="836" t="s">
        <v>379</v>
      </c>
      <c r="S42" s="824"/>
      <c r="T42" s="101"/>
    </row>
    <row r="43" spans="1:21" ht="61.5" customHeight="1">
      <c r="A43" s="828"/>
      <c r="B43" s="709">
        <v>17</v>
      </c>
      <c r="C43" s="373">
        <v>11004</v>
      </c>
      <c r="D43" s="469" t="s">
        <v>121</v>
      </c>
      <c r="E43" s="465"/>
      <c r="F43" s="453">
        <v>10422</v>
      </c>
      <c r="G43" s="455">
        <v>7546</v>
      </c>
      <c r="H43" s="384">
        <v>43710.9</v>
      </c>
      <c r="I43" s="360">
        <v>43710.9</v>
      </c>
      <c r="J43" s="72">
        <v>95400</v>
      </c>
      <c r="K43" s="381">
        <v>95400</v>
      </c>
      <c r="L43" s="360">
        <f t="shared" si="12"/>
        <v>0</v>
      </c>
      <c r="M43" s="72">
        <f t="shared" si="13"/>
        <v>51689.1</v>
      </c>
      <c r="N43" s="381">
        <f t="shared" si="14"/>
        <v>51689.1</v>
      </c>
      <c r="O43" s="360"/>
      <c r="P43" s="72"/>
      <c r="Q43" s="388"/>
      <c r="R43" s="836" t="s">
        <v>380</v>
      </c>
      <c r="S43" s="824"/>
    </row>
    <row r="44" spans="1:21" ht="23.25" hidden="1" customHeight="1">
      <c r="A44" s="828"/>
      <c r="B44" s="709"/>
      <c r="C44" s="373">
        <v>11005</v>
      </c>
      <c r="D44" s="471" t="s">
        <v>122</v>
      </c>
      <c r="E44" s="463">
        <v>53325.8</v>
      </c>
      <c r="F44" s="453">
        <v>49293.9</v>
      </c>
      <c r="G44" s="455">
        <v>0</v>
      </c>
      <c r="H44" s="384">
        <v>0</v>
      </c>
      <c r="I44" s="360">
        <v>0</v>
      </c>
      <c r="J44" s="72">
        <v>0</v>
      </c>
      <c r="K44" s="381">
        <v>0</v>
      </c>
      <c r="L44" s="360">
        <f t="shared" si="12"/>
        <v>0</v>
      </c>
      <c r="M44" s="72">
        <f t="shared" si="13"/>
        <v>0</v>
      </c>
      <c r="N44" s="381">
        <f t="shared" si="14"/>
        <v>0</v>
      </c>
      <c r="O44" s="360"/>
      <c r="P44" s="72"/>
      <c r="Q44" s="388"/>
      <c r="R44" s="831"/>
      <c r="S44" s="818"/>
      <c r="T44" s="101"/>
    </row>
    <row r="45" spans="1:21" ht="105" customHeight="1">
      <c r="A45" s="828"/>
      <c r="B45" s="709">
        <v>18</v>
      </c>
      <c r="C45" s="373">
        <v>32001</v>
      </c>
      <c r="D45" s="471" t="s">
        <v>123</v>
      </c>
      <c r="E45" s="463">
        <v>0</v>
      </c>
      <c r="F45" s="453">
        <v>346308.18</v>
      </c>
      <c r="G45" s="455">
        <v>282618.3</v>
      </c>
      <c r="H45" s="384">
        <f>'[1]1'!N38</f>
        <v>413781.5</v>
      </c>
      <c r="I45" s="360">
        <v>282618.3</v>
      </c>
      <c r="J45" s="72">
        <v>282618.3</v>
      </c>
      <c r="K45" s="381">
        <v>282618.3</v>
      </c>
      <c r="L45" s="719">
        <f t="shared" si="12"/>
        <v>-131163.20000000001</v>
      </c>
      <c r="M45" s="72">
        <f t="shared" si="13"/>
        <v>-131163.20000000001</v>
      </c>
      <c r="N45" s="381">
        <f t="shared" si="14"/>
        <v>-131163.20000000001</v>
      </c>
      <c r="O45" s="360"/>
      <c r="P45" s="72"/>
      <c r="Q45" s="388"/>
      <c r="R45" s="836" t="s">
        <v>381</v>
      </c>
      <c r="S45" s="824"/>
    </row>
    <row r="46" spans="1:21" ht="127.5" customHeight="1">
      <c r="A46" s="829"/>
      <c r="B46" s="709">
        <v>19</v>
      </c>
      <c r="C46" s="373">
        <v>32002</v>
      </c>
      <c r="D46" s="471" t="s">
        <v>26</v>
      </c>
      <c r="E46" s="463">
        <v>0</v>
      </c>
      <c r="F46" s="453">
        <v>0</v>
      </c>
      <c r="G46" s="455">
        <v>68655</v>
      </c>
      <c r="H46" s="384">
        <f>'[1]1'!N39</f>
        <v>125733.3</v>
      </c>
      <c r="I46" s="360">
        <v>0</v>
      </c>
      <c r="J46" s="72">
        <v>0</v>
      </c>
      <c r="K46" s="381">
        <v>0</v>
      </c>
      <c r="L46" s="719">
        <f t="shared" si="12"/>
        <v>-125733.3</v>
      </c>
      <c r="M46" s="72">
        <f t="shared" si="13"/>
        <v>-125733.3</v>
      </c>
      <c r="N46" s="381">
        <f t="shared" si="14"/>
        <v>-125733.3</v>
      </c>
      <c r="O46" s="360"/>
      <c r="P46" s="72"/>
      <c r="Q46" s="388"/>
      <c r="R46" s="836" t="s">
        <v>382</v>
      </c>
      <c r="S46" s="824"/>
    </row>
    <row r="47" spans="1:21" s="235" customFormat="1" ht="24" customHeight="1">
      <c r="A47" s="708">
        <v>1186</v>
      </c>
      <c r="B47" s="1599" t="s">
        <v>125</v>
      </c>
      <c r="C47" s="1600"/>
      <c r="D47" s="1601"/>
      <c r="E47" s="462">
        <f>SUM(E48:E49)</f>
        <v>80549</v>
      </c>
      <c r="F47" s="441">
        <f>SUM(F48:F49)</f>
        <v>75791.8</v>
      </c>
      <c r="G47" s="447">
        <f>SUM(G48:G49)</f>
        <v>342128.3</v>
      </c>
      <c r="H47" s="383">
        <f t="shared" ref="H47:K47" si="15">SUM(H48:H49)</f>
        <v>344867.1</v>
      </c>
      <c r="I47" s="447">
        <f t="shared" si="15"/>
        <v>344867.1</v>
      </c>
      <c r="J47" s="69">
        <f t="shared" si="15"/>
        <v>344867.1</v>
      </c>
      <c r="K47" s="383">
        <f t="shared" si="15"/>
        <v>344867.1</v>
      </c>
      <c r="L47" s="447">
        <f>SUM(L48:L49)</f>
        <v>0</v>
      </c>
      <c r="M47" s="69">
        <f>SUM(M48:M49)</f>
        <v>0</v>
      </c>
      <c r="N47" s="383">
        <f>SUM(N48:N49)</f>
        <v>0</v>
      </c>
      <c r="O47" s="447"/>
      <c r="P47" s="69"/>
      <c r="Q47" s="441"/>
      <c r="R47" s="837"/>
      <c r="S47" s="826"/>
    </row>
    <row r="48" spans="1:21" ht="63" customHeight="1">
      <c r="A48" s="1626"/>
      <c r="B48" s="827">
        <v>20</v>
      </c>
      <c r="C48" s="373">
        <v>11001</v>
      </c>
      <c r="D48" s="475" t="s">
        <v>125</v>
      </c>
      <c r="E48" s="853">
        <v>40274</v>
      </c>
      <c r="F48" s="453">
        <v>37895.9</v>
      </c>
      <c r="G48" s="455">
        <v>39356.1</v>
      </c>
      <c r="H48" s="384">
        <v>42303.1</v>
      </c>
      <c r="I48" s="360">
        <v>42303.1</v>
      </c>
      <c r="J48" s="72">
        <v>42303.1</v>
      </c>
      <c r="K48" s="381">
        <v>42303.1</v>
      </c>
      <c r="L48" s="360">
        <f>I48-H48</f>
        <v>0</v>
      </c>
      <c r="M48" s="72">
        <f>J48-H48</f>
        <v>0</v>
      </c>
      <c r="N48" s="381">
        <f>K48-H48</f>
        <v>0</v>
      </c>
      <c r="O48" s="360"/>
      <c r="P48" s="72"/>
      <c r="Q48" s="388"/>
      <c r="R48" s="833" t="s">
        <v>190</v>
      </c>
      <c r="S48" s="822"/>
    </row>
    <row r="49" spans="1:19" ht="60.75" customHeight="1" thickBot="1">
      <c r="A49" s="1627"/>
      <c r="B49" s="858">
        <v>21</v>
      </c>
      <c r="C49" s="859">
        <v>11002</v>
      </c>
      <c r="D49" s="860" t="s">
        <v>126</v>
      </c>
      <c r="E49" s="853">
        <v>40275</v>
      </c>
      <c r="F49" s="453">
        <v>37895.9</v>
      </c>
      <c r="G49" s="861">
        <v>302772.2</v>
      </c>
      <c r="H49" s="862">
        <v>302564</v>
      </c>
      <c r="I49" s="810">
        <v>302564</v>
      </c>
      <c r="J49" s="811">
        <v>302564</v>
      </c>
      <c r="K49" s="812">
        <v>302564</v>
      </c>
      <c r="L49" s="810">
        <f>I49-H49</f>
        <v>0</v>
      </c>
      <c r="M49" s="811">
        <f>J49-H49</f>
        <v>0</v>
      </c>
      <c r="N49" s="812">
        <f>K49-H49</f>
        <v>0</v>
      </c>
      <c r="O49" s="360"/>
      <c r="P49" s="72"/>
      <c r="Q49" s="388"/>
      <c r="R49" s="838" t="s">
        <v>191</v>
      </c>
      <c r="S49" s="822"/>
    </row>
    <row r="50" spans="1:19" ht="26.25" customHeight="1">
      <c r="D50" s="73"/>
      <c r="E50" s="73"/>
      <c r="F50" s="73"/>
      <c r="G50" s="73"/>
    </row>
    <row r="51" spans="1:19" ht="80.25" customHeight="1">
      <c r="B51" s="1608"/>
      <c r="C51" s="1608"/>
      <c r="D51" s="1608"/>
      <c r="E51" s="1608"/>
      <c r="F51" s="1608"/>
      <c r="G51" s="1608"/>
      <c r="H51" s="1608"/>
      <c r="I51" s="1608"/>
      <c r="J51" s="1608"/>
      <c r="K51" s="1608"/>
    </row>
    <row r="52" spans="1:19" ht="36" customHeight="1"/>
    <row r="53" spans="1:19" ht="21" customHeight="1"/>
    <row r="54" spans="1:19" ht="26.25" customHeight="1"/>
    <row r="55" spans="1:19" ht="38.25" customHeight="1"/>
    <row r="56" spans="1:19" ht="33" customHeight="1">
      <c r="E56" s="76"/>
      <c r="F56" s="76"/>
      <c r="G56" s="1613"/>
      <c r="H56" s="1613"/>
      <c r="I56" s="1613"/>
      <c r="J56" s="1613"/>
      <c r="K56" s="1613"/>
    </row>
    <row r="57" spans="1:19" ht="48.75" customHeight="1">
      <c r="E57" s="76"/>
      <c r="F57" s="76"/>
      <c r="G57" s="1613"/>
      <c r="H57" s="1613"/>
      <c r="I57" s="1613"/>
      <c r="J57" s="1613"/>
      <c r="K57" s="1613"/>
    </row>
    <row r="58" spans="1:19" ht="33" customHeight="1">
      <c r="E58" s="76"/>
      <c r="F58" s="76"/>
      <c r="G58" s="1607"/>
      <c r="H58" s="1607"/>
      <c r="I58" s="1607"/>
      <c r="J58" s="1607"/>
      <c r="K58" s="1607"/>
    </row>
    <row r="59" spans="1:19" ht="34.5" customHeight="1">
      <c r="E59" s="76"/>
      <c r="F59" s="76"/>
      <c r="G59" s="1607"/>
      <c r="H59" s="1607"/>
      <c r="I59" s="1607"/>
      <c r="J59" s="1607"/>
      <c r="K59" s="1607"/>
    </row>
    <row r="60" spans="1:19" ht="27.75" customHeight="1">
      <c r="E60" s="76"/>
      <c r="F60" s="76"/>
      <c r="G60" s="1607"/>
      <c r="H60" s="1607"/>
      <c r="I60" s="1607"/>
      <c r="J60" s="1607"/>
      <c r="K60" s="1607"/>
    </row>
    <row r="61" spans="1:19" ht="24.75" customHeight="1"/>
    <row r="66" spans="1:11" ht="93" customHeight="1">
      <c r="A66" s="43"/>
      <c r="B66" s="43"/>
      <c r="C66" s="43"/>
      <c r="D66" s="43"/>
      <c r="E66" s="43"/>
      <c r="F66" s="43"/>
      <c r="G66" s="43"/>
      <c r="H66" s="43"/>
      <c r="I66" s="103"/>
      <c r="J66" s="101"/>
      <c r="K66" s="43"/>
    </row>
    <row r="67" spans="1:11" ht="55.5" customHeight="1">
      <c r="A67" s="43"/>
      <c r="B67" s="43"/>
      <c r="C67" s="43"/>
      <c r="D67" s="43"/>
      <c r="E67" s="43"/>
      <c r="F67" s="43"/>
      <c r="G67" s="43"/>
      <c r="H67" s="43"/>
      <c r="I67" s="103"/>
      <c r="J67" s="101"/>
      <c r="K67" s="43"/>
    </row>
  </sheetData>
  <mergeCells count="25">
    <mergeCell ref="G58:K60"/>
    <mergeCell ref="B51:K51"/>
    <mergeCell ref="B7:C11"/>
    <mergeCell ref="I5:K5"/>
    <mergeCell ref="G56:K56"/>
    <mergeCell ref="G5:G6"/>
    <mergeCell ref="H5:H6"/>
    <mergeCell ref="A5:C6"/>
    <mergeCell ref="A13:A14"/>
    <mergeCell ref="F5:F6"/>
    <mergeCell ref="A7:A11"/>
    <mergeCell ref="D5:D6"/>
    <mergeCell ref="G57:K57"/>
    <mergeCell ref="A48:A49"/>
    <mergeCell ref="A2:N2"/>
    <mergeCell ref="B16:D16"/>
    <mergeCell ref="B24:D24"/>
    <mergeCell ref="B22:D22"/>
    <mergeCell ref="B12:D12"/>
    <mergeCell ref="R8:R11"/>
    <mergeCell ref="B39:D39"/>
    <mergeCell ref="B47:D47"/>
    <mergeCell ref="A3:N4"/>
    <mergeCell ref="O5:Q5"/>
    <mergeCell ref="R37:R38"/>
  </mergeCells>
  <pageMargins left="0.24" right="0.16" top="0.2" bottom="0.2" header="0.2" footer="0.2"/>
  <pageSetup paperSize="9" scale="63" orientation="landscape" verticalDpi="0" r:id="rId1"/>
  <colBreaks count="1" manualBreakCount="1">
    <brk id="18" max="49" man="1"/>
  </colBreaks>
  <ignoredErrors>
    <ignoredError sqref="L22:M22 L47:N47 L24:M24 L12 L10:N10 N11 L9:N9 L16:M16 L39:N39 G7 N16:N17" formula="1"/>
    <ignoredError sqref="A22 A24 A23 C23 I6:K6 L15 J14:K14 L14 I12:K12 J7:K7 I11:K11 I10:K10 M6:N7 M13 K8 A16 A39 L8 L6 L7" numberStoredAsText="1"/>
    <ignoredError sqref="M11 L11 M12:N12" numberStoredAsText="1" formula="1"/>
    <ignoredError sqref="G47:H48 I47:K47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</sheetPr>
  <dimension ref="A2:G12"/>
  <sheetViews>
    <sheetView workbookViewId="0">
      <selection activeCell="G11" sqref="G11"/>
    </sheetView>
  </sheetViews>
  <sheetFormatPr defaultRowHeight="16.5"/>
  <cols>
    <col min="1" max="1" width="83.42578125" style="47" customWidth="1"/>
    <col min="2" max="2" width="12.5703125" style="43" customWidth="1"/>
    <col min="3" max="5" width="14.7109375" style="43" customWidth="1"/>
    <col min="6" max="6" width="12" style="43" customWidth="1"/>
    <col min="7" max="7" width="12.85546875" style="43" customWidth="1"/>
    <col min="8" max="16384" width="9.140625" style="43"/>
  </cols>
  <sheetData>
    <row r="2" spans="1:7" ht="30.75" customHeight="1">
      <c r="A2" s="1808" t="s">
        <v>166</v>
      </c>
      <c r="B2" s="1808"/>
      <c r="C2" s="1808"/>
      <c r="D2" s="1808"/>
      <c r="E2" s="1808"/>
    </row>
    <row r="3" spans="1:7" ht="11.25" customHeight="1" thickBot="1"/>
    <row r="4" spans="1:7" ht="17.25" thickBot="1">
      <c r="A4" s="430"/>
      <c r="B4" s="68" t="s">
        <v>0</v>
      </c>
      <c r="C4" s="431" t="s">
        <v>1</v>
      </c>
      <c r="D4" s="431" t="s">
        <v>87</v>
      </c>
      <c r="E4" s="431" t="s">
        <v>167</v>
      </c>
    </row>
    <row r="5" spans="1:7" ht="38.25" customHeight="1" thickBot="1">
      <c r="A5" s="66" t="s">
        <v>168</v>
      </c>
      <c r="B5" s="596" t="s">
        <v>2</v>
      </c>
      <c r="C5" s="597">
        <f>AMPOP!H8-(AMPOP!H8*6.3%)+AMPOP!H9</f>
        <v>6734652.9605014399</v>
      </c>
      <c r="D5" s="597">
        <f>AMPOP!H8-(AMPOP!H8*1.2%)+AMPOP!H9</f>
        <v>7071848.3139545601</v>
      </c>
      <c r="E5" s="598">
        <v>7071848.3139545601</v>
      </c>
      <c r="F5" s="101"/>
      <c r="G5" s="101"/>
    </row>
    <row r="6" spans="1:7" ht="38.25" customHeight="1" thickBot="1">
      <c r="A6" s="67" t="s">
        <v>169</v>
      </c>
      <c r="B6" s="599">
        <f>AMPOP!H7</f>
        <v>9214748.59712</v>
      </c>
      <c r="C6" s="65" t="s">
        <v>2</v>
      </c>
      <c r="D6" s="65" t="s">
        <v>2</v>
      </c>
      <c r="E6" s="433" t="s">
        <v>2</v>
      </c>
    </row>
    <row r="7" spans="1:7" s="56" customFormat="1" ht="38.25" customHeight="1" thickBot="1">
      <c r="A7" s="434" t="s">
        <v>170</v>
      </c>
      <c r="B7" s="600" t="s">
        <v>2</v>
      </c>
      <c r="C7" s="435">
        <f>C8+C9+C10</f>
        <v>6386217.0999999996</v>
      </c>
      <c r="D7" s="435">
        <f t="shared" ref="D7:E7" si="0">D8+D9+D10</f>
        <v>6466259.2999999998</v>
      </c>
      <c r="E7" s="601">
        <f t="shared" si="0"/>
        <v>6479812.6999999993</v>
      </c>
      <c r="G7" s="437"/>
    </row>
    <row r="8" spans="1:7" ht="38.25" customHeight="1" thickBot="1">
      <c r="A8" s="67" t="s">
        <v>171</v>
      </c>
      <c r="B8" s="602" t="s">
        <v>2</v>
      </c>
      <c r="C8" s="64">
        <f>'N10-1'!D9</f>
        <v>6386217.0999999996</v>
      </c>
      <c r="D8" s="64">
        <f>'N10-1'!E9</f>
        <v>6466259.2999999998</v>
      </c>
      <c r="E8" s="432">
        <f>'N10-1'!F9</f>
        <v>6479812.6999999993</v>
      </c>
    </row>
    <row r="9" spans="1:7" ht="32.25" customHeight="1" thickBot="1">
      <c r="A9" s="67" t="s">
        <v>85</v>
      </c>
      <c r="B9" s="602" t="s">
        <v>2</v>
      </c>
      <c r="C9" s="64">
        <f>'N10-1'!G9</f>
        <v>0</v>
      </c>
      <c r="D9" s="64">
        <f>'N10-1'!H9</f>
        <v>0</v>
      </c>
      <c r="E9" s="432">
        <f>'N10-1'!I9</f>
        <v>0</v>
      </c>
    </row>
    <row r="10" spans="1:7" ht="27.75" customHeight="1" thickBot="1">
      <c r="A10" s="67" t="s">
        <v>86</v>
      </c>
      <c r="B10" s="602" t="s">
        <v>2</v>
      </c>
      <c r="C10" s="64">
        <f>'N 6 nor'!C6</f>
        <v>0</v>
      </c>
      <c r="D10" s="64">
        <f>'N 6 nor'!D6</f>
        <v>0</v>
      </c>
      <c r="E10" s="64">
        <f>'N 6 nor'!E6</f>
        <v>0</v>
      </c>
    </row>
    <row r="11" spans="1:7" ht="36.75" customHeight="1" thickBot="1">
      <c r="A11" s="67" t="s">
        <v>172</v>
      </c>
      <c r="B11" s="602" t="s">
        <v>2</v>
      </c>
      <c r="C11" s="64">
        <f>C7-B6</f>
        <v>-2828531.4971200004</v>
      </c>
      <c r="D11" s="64">
        <f>D7-B6</f>
        <v>-2748489.2971200002</v>
      </c>
      <c r="E11" s="432">
        <f>E7-B6</f>
        <v>-2734935.8971200008</v>
      </c>
    </row>
    <row r="12" spans="1:7" ht="31.5" customHeight="1" thickBot="1">
      <c r="A12" s="67" t="s">
        <v>173</v>
      </c>
      <c r="B12" s="603" t="s">
        <v>2</v>
      </c>
      <c r="C12" s="436">
        <f>C7-C5</f>
        <v>-348435.86050144024</v>
      </c>
      <c r="D12" s="436">
        <f t="shared" ref="D12:E12" si="1">D7-D5</f>
        <v>-605589.01395456027</v>
      </c>
      <c r="E12" s="604">
        <f t="shared" si="1"/>
        <v>-592035.61395456083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6"/>
  <sheetViews>
    <sheetView view="pageBreakPreview" topLeftCell="B94" zoomScaleNormal="100" zoomScaleSheetLayoutView="100" workbookViewId="0">
      <pane xSplit="2" topLeftCell="F1" activePane="topRight" state="frozen"/>
      <selection activeCell="B1" sqref="B1"/>
      <selection pane="topRight" activeCell="L95" sqref="L95"/>
    </sheetView>
  </sheetViews>
  <sheetFormatPr defaultRowHeight="16.5"/>
  <cols>
    <col min="1" max="1" width="0.85546875" style="1057" hidden="1" customWidth="1"/>
    <col min="2" max="2" width="5.5703125" style="1489" bestFit="1" customWidth="1"/>
    <col min="3" max="3" width="35.28515625" style="1490" customWidth="1"/>
    <col min="4" max="5" width="6.140625" style="1491" customWidth="1"/>
    <col min="6" max="6" width="7.42578125" style="1491" customWidth="1"/>
    <col min="7" max="7" width="10.5703125" style="1492" customWidth="1"/>
    <col min="8" max="8" width="10.5703125" style="1493" customWidth="1"/>
    <col min="9" max="9" width="10.5703125" style="1493" bestFit="1" customWidth="1"/>
    <col min="10" max="10" width="9.5703125" style="1492" bestFit="1" customWidth="1"/>
    <col min="11" max="11" width="8.85546875" style="1493" bestFit="1" customWidth="1"/>
    <col min="12" max="12" width="9.42578125" style="1493" bestFit="1" customWidth="1"/>
    <col min="13" max="13" width="8.5703125" style="1492" bestFit="1" customWidth="1"/>
    <col min="14" max="14" width="8.7109375" style="1493" bestFit="1" customWidth="1"/>
    <col min="15" max="15" width="7.7109375" style="1493" customWidth="1"/>
    <col min="16" max="16" width="14" style="1494" customWidth="1"/>
    <col min="17" max="17" width="7.140625" style="1495" bestFit="1" customWidth="1"/>
    <col min="18" max="18" width="9.85546875" style="1495" bestFit="1" customWidth="1"/>
    <col min="19" max="19" width="15.85546875" style="1494" customWidth="1"/>
    <col min="20" max="256" width="9.140625" style="1058"/>
    <col min="257" max="257" width="0" style="1058" hidden="1" customWidth="1"/>
    <col min="258" max="258" width="5.5703125" style="1058" bestFit="1" customWidth="1"/>
    <col min="259" max="259" width="35.28515625" style="1058" customWidth="1"/>
    <col min="260" max="261" width="6.140625" style="1058" customWidth="1"/>
    <col min="262" max="262" width="7.42578125" style="1058" customWidth="1"/>
    <col min="263" max="264" width="10.5703125" style="1058" customWidth="1"/>
    <col min="265" max="265" width="10.5703125" style="1058" bestFit="1" customWidth="1"/>
    <col min="266" max="266" width="9.5703125" style="1058" bestFit="1" customWidth="1"/>
    <col min="267" max="267" width="8.85546875" style="1058" bestFit="1" customWidth="1"/>
    <col min="268" max="268" width="9.42578125" style="1058" bestFit="1" customWidth="1"/>
    <col min="269" max="269" width="8.5703125" style="1058" bestFit="1" customWidth="1"/>
    <col min="270" max="270" width="8.7109375" style="1058" bestFit="1" customWidth="1"/>
    <col min="271" max="271" width="7.7109375" style="1058" customWidth="1"/>
    <col min="272" max="272" width="14" style="1058" customWidth="1"/>
    <col min="273" max="273" width="7.140625" style="1058" bestFit="1" customWidth="1"/>
    <col min="274" max="274" width="9.85546875" style="1058" bestFit="1" customWidth="1"/>
    <col min="275" max="275" width="15.85546875" style="1058" customWidth="1"/>
    <col min="276" max="512" width="9.140625" style="1058"/>
    <col min="513" max="513" width="0" style="1058" hidden="1" customWidth="1"/>
    <col min="514" max="514" width="5.5703125" style="1058" bestFit="1" customWidth="1"/>
    <col min="515" max="515" width="35.28515625" style="1058" customWidth="1"/>
    <col min="516" max="517" width="6.140625" style="1058" customWidth="1"/>
    <col min="518" max="518" width="7.42578125" style="1058" customWidth="1"/>
    <col min="519" max="520" width="10.5703125" style="1058" customWidth="1"/>
    <col min="521" max="521" width="10.5703125" style="1058" bestFit="1" customWidth="1"/>
    <col min="522" max="522" width="9.5703125" style="1058" bestFit="1" customWidth="1"/>
    <col min="523" max="523" width="8.85546875" style="1058" bestFit="1" customWidth="1"/>
    <col min="524" max="524" width="9.42578125" style="1058" bestFit="1" customWidth="1"/>
    <col min="525" max="525" width="8.5703125" style="1058" bestFit="1" customWidth="1"/>
    <col min="526" max="526" width="8.7109375" style="1058" bestFit="1" customWidth="1"/>
    <col min="527" max="527" width="7.7109375" style="1058" customWidth="1"/>
    <col min="528" max="528" width="14" style="1058" customWidth="1"/>
    <col min="529" max="529" width="7.140625" style="1058" bestFit="1" customWidth="1"/>
    <col min="530" max="530" width="9.85546875" style="1058" bestFit="1" customWidth="1"/>
    <col min="531" max="531" width="15.85546875" style="1058" customWidth="1"/>
    <col min="532" max="768" width="9.140625" style="1058"/>
    <col min="769" max="769" width="0" style="1058" hidden="1" customWidth="1"/>
    <col min="770" max="770" width="5.5703125" style="1058" bestFit="1" customWidth="1"/>
    <col min="771" max="771" width="35.28515625" style="1058" customWidth="1"/>
    <col min="772" max="773" width="6.140625" style="1058" customWidth="1"/>
    <col min="774" max="774" width="7.42578125" style="1058" customWidth="1"/>
    <col min="775" max="776" width="10.5703125" style="1058" customWidth="1"/>
    <col min="777" max="777" width="10.5703125" style="1058" bestFit="1" customWidth="1"/>
    <col min="778" max="778" width="9.5703125" style="1058" bestFit="1" customWidth="1"/>
    <col min="779" max="779" width="8.85546875" style="1058" bestFit="1" customWidth="1"/>
    <col min="780" max="780" width="9.42578125" style="1058" bestFit="1" customWidth="1"/>
    <col min="781" max="781" width="8.5703125" style="1058" bestFit="1" customWidth="1"/>
    <col min="782" max="782" width="8.7109375" style="1058" bestFit="1" customWidth="1"/>
    <col min="783" max="783" width="7.7109375" style="1058" customWidth="1"/>
    <col min="784" max="784" width="14" style="1058" customWidth="1"/>
    <col min="785" max="785" width="7.140625" style="1058" bestFit="1" customWidth="1"/>
    <col min="786" max="786" width="9.85546875" style="1058" bestFit="1" customWidth="1"/>
    <col min="787" max="787" width="15.85546875" style="1058" customWidth="1"/>
    <col min="788" max="1024" width="9.140625" style="1058"/>
    <col min="1025" max="1025" width="0" style="1058" hidden="1" customWidth="1"/>
    <col min="1026" max="1026" width="5.5703125" style="1058" bestFit="1" customWidth="1"/>
    <col min="1027" max="1027" width="35.28515625" style="1058" customWidth="1"/>
    <col min="1028" max="1029" width="6.140625" style="1058" customWidth="1"/>
    <col min="1030" max="1030" width="7.42578125" style="1058" customWidth="1"/>
    <col min="1031" max="1032" width="10.5703125" style="1058" customWidth="1"/>
    <col min="1033" max="1033" width="10.5703125" style="1058" bestFit="1" customWidth="1"/>
    <col min="1034" max="1034" width="9.5703125" style="1058" bestFit="1" customWidth="1"/>
    <col min="1035" max="1035" width="8.85546875" style="1058" bestFit="1" customWidth="1"/>
    <col min="1036" max="1036" width="9.42578125" style="1058" bestFit="1" customWidth="1"/>
    <col min="1037" max="1037" width="8.5703125" style="1058" bestFit="1" customWidth="1"/>
    <col min="1038" max="1038" width="8.7109375" style="1058" bestFit="1" customWidth="1"/>
    <col min="1039" max="1039" width="7.7109375" style="1058" customWidth="1"/>
    <col min="1040" max="1040" width="14" style="1058" customWidth="1"/>
    <col min="1041" max="1041" width="7.140625" style="1058" bestFit="1" customWidth="1"/>
    <col min="1042" max="1042" width="9.85546875" style="1058" bestFit="1" customWidth="1"/>
    <col min="1043" max="1043" width="15.85546875" style="1058" customWidth="1"/>
    <col min="1044" max="1280" width="9.140625" style="1058"/>
    <col min="1281" max="1281" width="0" style="1058" hidden="1" customWidth="1"/>
    <col min="1282" max="1282" width="5.5703125" style="1058" bestFit="1" customWidth="1"/>
    <col min="1283" max="1283" width="35.28515625" style="1058" customWidth="1"/>
    <col min="1284" max="1285" width="6.140625" style="1058" customWidth="1"/>
    <col min="1286" max="1286" width="7.42578125" style="1058" customWidth="1"/>
    <col min="1287" max="1288" width="10.5703125" style="1058" customWidth="1"/>
    <col min="1289" max="1289" width="10.5703125" style="1058" bestFit="1" customWidth="1"/>
    <col min="1290" max="1290" width="9.5703125" style="1058" bestFit="1" customWidth="1"/>
    <col min="1291" max="1291" width="8.85546875" style="1058" bestFit="1" customWidth="1"/>
    <col min="1292" max="1292" width="9.42578125" style="1058" bestFit="1" customWidth="1"/>
    <col min="1293" max="1293" width="8.5703125" style="1058" bestFit="1" customWidth="1"/>
    <col min="1294" max="1294" width="8.7109375" style="1058" bestFit="1" customWidth="1"/>
    <col min="1295" max="1295" width="7.7109375" style="1058" customWidth="1"/>
    <col min="1296" max="1296" width="14" style="1058" customWidth="1"/>
    <col min="1297" max="1297" width="7.140625" style="1058" bestFit="1" customWidth="1"/>
    <col min="1298" max="1298" width="9.85546875" style="1058" bestFit="1" customWidth="1"/>
    <col min="1299" max="1299" width="15.85546875" style="1058" customWidth="1"/>
    <col min="1300" max="1536" width="9.140625" style="1058"/>
    <col min="1537" max="1537" width="0" style="1058" hidden="1" customWidth="1"/>
    <col min="1538" max="1538" width="5.5703125" style="1058" bestFit="1" customWidth="1"/>
    <col min="1539" max="1539" width="35.28515625" style="1058" customWidth="1"/>
    <col min="1540" max="1541" width="6.140625" style="1058" customWidth="1"/>
    <col min="1542" max="1542" width="7.42578125" style="1058" customWidth="1"/>
    <col min="1543" max="1544" width="10.5703125" style="1058" customWidth="1"/>
    <col min="1545" max="1545" width="10.5703125" style="1058" bestFit="1" customWidth="1"/>
    <col min="1546" max="1546" width="9.5703125" style="1058" bestFit="1" customWidth="1"/>
    <col min="1547" max="1547" width="8.85546875" style="1058" bestFit="1" customWidth="1"/>
    <col min="1548" max="1548" width="9.42578125" style="1058" bestFit="1" customWidth="1"/>
    <col min="1549" max="1549" width="8.5703125" style="1058" bestFit="1" customWidth="1"/>
    <col min="1550" max="1550" width="8.7109375" style="1058" bestFit="1" customWidth="1"/>
    <col min="1551" max="1551" width="7.7109375" style="1058" customWidth="1"/>
    <col min="1552" max="1552" width="14" style="1058" customWidth="1"/>
    <col min="1553" max="1553" width="7.140625" style="1058" bestFit="1" customWidth="1"/>
    <col min="1554" max="1554" width="9.85546875" style="1058" bestFit="1" customWidth="1"/>
    <col min="1555" max="1555" width="15.85546875" style="1058" customWidth="1"/>
    <col min="1556" max="1792" width="9.140625" style="1058"/>
    <col min="1793" max="1793" width="0" style="1058" hidden="1" customWidth="1"/>
    <col min="1794" max="1794" width="5.5703125" style="1058" bestFit="1" customWidth="1"/>
    <col min="1795" max="1795" width="35.28515625" style="1058" customWidth="1"/>
    <col min="1796" max="1797" width="6.140625" style="1058" customWidth="1"/>
    <col min="1798" max="1798" width="7.42578125" style="1058" customWidth="1"/>
    <col min="1799" max="1800" width="10.5703125" style="1058" customWidth="1"/>
    <col min="1801" max="1801" width="10.5703125" style="1058" bestFit="1" customWidth="1"/>
    <col min="1802" max="1802" width="9.5703125" style="1058" bestFit="1" customWidth="1"/>
    <col min="1803" max="1803" width="8.85546875" style="1058" bestFit="1" customWidth="1"/>
    <col min="1804" max="1804" width="9.42578125" style="1058" bestFit="1" customWidth="1"/>
    <col min="1805" max="1805" width="8.5703125" style="1058" bestFit="1" customWidth="1"/>
    <col min="1806" max="1806" width="8.7109375" style="1058" bestFit="1" customWidth="1"/>
    <col min="1807" max="1807" width="7.7109375" style="1058" customWidth="1"/>
    <col min="1808" max="1808" width="14" style="1058" customWidth="1"/>
    <col min="1809" max="1809" width="7.140625" style="1058" bestFit="1" customWidth="1"/>
    <col min="1810" max="1810" width="9.85546875" style="1058" bestFit="1" customWidth="1"/>
    <col min="1811" max="1811" width="15.85546875" style="1058" customWidth="1"/>
    <col min="1812" max="2048" width="9.140625" style="1058"/>
    <col min="2049" max="2049" width="0" style="1058" hidden="1" customWidth="1"/>
    <col min="2050" max="2050" width="5.5703125" style="1058" bestFit="1" customWidth="1"/>
    <col min="2051" max="2051" width="35.28515625" style="1058" customWidth="1"/>
    <col min="2052" max="2053" width="6.140625" style="1058" customWidth="1"/>
    <col min="2054" max="2054" width="7.42578125" style="1058" customWidth="1"/>
    <col min="2055" max="2056" width="10.5703125" style="1058" customWidth="1"/>
    <col min="2057" max="2057" width="10.5703125" style="1058" bestFit="1" customWidth="1"/>
    <col min="2058" max="2058" width="9.5703125" style="1058" bestFit="1" customWidth="1"/>
    <col min="2059" max="2059" width="8.85546875" style="1058" bestFit="1" customWidth="1"/>
    <col min="2060" max="2060" width="9.42578125" style="1058" bestFit="1" customWidth="1"/>
    <col min="2061" max="2061" width="8.5703125" style="1058" bestFit="1" customWidth="1"/>
    <col min="2062" max="2062" width="8.7109375" style="1058" bestFit="1" customWidth="1"/>
    <col min="2063" max="2063" width="7.7109375" style="1058" customWidth="1"/>
    <col min="2064" max="2064" width="14" style="1058" customWidth="1"/>
    <col min="2065" max="2065" width="7.140625" style="1058" bestFit="1" customWidth="1"/>
    <col min="2066" max="2066" width="9.85546875" style="1058" bestFit="1" customWidth="1"/>
    <col min="2067" max="2067" width="15.85546875" style="1058" customWidth="1"/>
    <col min="2068" max="2304" width="9.140625" style="1058"/>
    <col min="2305" max="2305" width="0" style="1058" hidden="1" customWidth="1"/>
    <col min="2306" max="2306" width="5.5703125" style="1058" bestFit="1" customWidth="1"/>
    <col min="2307" max="2307" width="35.28515625" style="1058" customWidth="1"/>
    <col min="2308" max="2309" width="6.140625" style="1058" customWidth="1"/>
    <col min="2310" max="2310" width="7.42578125" style="1058" customWidth="1"/>
    <col min="2311" max="2312" width="10.5703125" style="1058" customWidth="1"/>
    <col min="2313" max="2313" width="10.5703125" style="1058" bestFit="1" customWidth="1"/>
    <col min="2314" max="2314" width="9.5703125" style="1058" bestFit="1" customWidth="1"/>
    <col min="2315" max="2315" width="8.85546875" style="1058" bestFit="1" customWidth="1"/>
    <col min="2316" max="2316" width="9.42578125" style="1058" bestFit="1" customWidth="1"/>
    <col min="2317" max="2317" width="8.5703125" style="1058" bestFit="1" customWidth="1"/>
    <col min="2318" max="2318" width="8.7109375" style="1058" bestFit="1" customWidth="1"/>
    <col min="2319" max="2319" width="7.7109375" style="1058" customWidth="1"/>
    <col min="2320" max="2320" width="14" style="1058" customWidth="1"/>
    <col min="2321" max="2321" width="7.140625" style="1058" bestFit="1" customWidth="1"/>
    <col min="2322" max="2322" width="9.85546875" style="1058" bestFit="1" customWidth="1"/>
    <col min="2323" max="2323" width="15.85546875" style="1058" customWidth="1"/>
    <col min="2324" max="2560" width="9.140625" style="1058"/>
    <col min="2561" max="2561" width="0" style="1058" hidden="1" customWidth="1"/>
    <col min="2562" max="2562" width="5.5703125" style="1058" bestFit="1" customWidth="1"/>
    <col min="2563" max="2563" width="35.28515625" style="1058" customWidth="1"/>
    <col min="2564" max="2565" width="6.140625" style="1058" customWidth="1"/>
    <col min="2566" max="2566" width="7.42578125" style="1058" customWidth="1"/>
    <col min="2567" max="2568" width="10.5703125" style="1058" customWidth="1"/>
    <col min="2569" max="2569" width="10.5703125" style="1058" bestFit="1" customWidth="1"/>
    <col min="2570" max="2570" width="9.5703125" style="1058" bestFit="1" customWidth="1"/>
    <col min="2571" max="2571" width="8.85546875" style="1058" bestFit="1" customWidth="1"/>
    <col min="2572" max="2572" width="9.42578125" style="1058" bestFit="1" customWidth="1"/>
    <col min="2573" max="2573" width="8.5703125" style="1058" bestFit="1" customWidth="1"/>
    <col min="2574" max="2574" width="8.7109375" style="1058" bestFit="1" customWidth="1"/>
    <col min="2575" max="2575" width="7.7109375" style="1058" customWidth="1"/>
    <col min="2576" max="2576" width="14" style="1058" customWidth="1"/>
    <col min="2577" max="2577" width="7.140625" style="1058" bestFit="1" customWidth="1"/>
    <col min="2578" max="2578" width="9.85546875" style="1058" bestFit="1" customWidth="1"/>
    <col min="2579" max="2579" width="15.85546875" style="1058" customWidth="1"/>
    <col min="2580" max="2816" width="9.140625" style="1058"/>
    <col min="2817" max="2817" width="0" style="1058" hidden="1" customWidth="1"/>
    <col min="2818" max="2818" width="5.5703125" style="1058" bestFit="1" customWidth="1"/>
    <col min="2819" max="2819" width="35.28515625" style="1058" customWidth="1"/>
    <col min="2820" max="2821" width="6.140625" style="1058" customWidth="1"/>
    <col min="2822" max="2822" width="7.42578125" style="1058" customWidth="1"/>
    <col min="2823" max="2824" width="10.5703125" style="1058" customWidth="1"/>
    <col min="2825" max="2825" width="10.5703125" style="1058" bestFit="1" customWidth="1"/>
    <col min="2826" max="2826" width="9.5703125" style="1058" bestFit="1" customWidth="1"/>
    <col min="2827" max="2827" width="8.85546875" style="1058" bestFit="1" customWidth="1"/>
    <col min="2828" max="2828" width="9.42578125" style="1058" bestFit="1" customWidth="1"/>
    <col min="2829" max="2829" width="8.5703125" style="1058" bestFit="1" customWidth="1"/>
    <col min="2830" max="2830" width="8.7109375" style="1058" bestFit="1" customWidth="1"/>
    <col min="2831" max="2831" width="7.7109375" style="1058" customWidth="1"/>
    <col min="2832" max="2832" width="14" style="1058" customWidth="1"/>
    <col min="2833" max="2833" width="7.140625" style="1058" bestFit="1" customWidth="1"/>
    <col min="2834" max="2834" width="9.85546875" style="1058" bestFit="1" customWidth="1"/>
    <col min="2835" max="2835" width="15.85546875" style="1058" customWidth="1"/>
    <col min="2836" max="3072" width="9.140625" style="1058"/>
    <col min="3073" max="3073" width="0" style="1058" hidden="1" customWidth="1"/>
    <col min="3074" max="3074" width="5.5703125" style="1058" bestFit="1" customWidth="1"/>
    <col min="3075" max="3075" width="35.28515625" style="1058" customWidth="1"/>
    <col min="3076" max="3077" width="6.140625" style="1058" customWidth="1"/>
    <col min="3078" max="3078" width="7.42578125" style="1058" customWidth="1"/>
    <col min="3079" max="3080" width="10.5703125" style="1058" customWidth="1"/>
    <col min="3081" max="3081" width="10.5703125" style="1058" bestFit="1" customWidth="1"/>
    <col min="3082" max="3082" width="9.5703125" style="1058" bestFit="1" customWidth="1"/>
    <col min="3083" max="3083" width="8.85546875" style="1058" bestFit="1" customWidth="1"/>
    <col min="3084" max="3084" width="9.42578125" style="1058" bestFit="1" customWidth="1"/>
    <col min="3085" max="3085" width="8.5703125" style="1058" bestFit="1" customWidth="1"/>
    <col min="3086" max="3086" width="8.7109375" style="1058" bestFit="1" customWidth="1"/>
    <col min="3087" max="3087" width="7.7109375" style="1058" customWidth="1"/>
    <col min="3088" max="3088" width="14" style="1058" customWidth="1"/>
    <col min="3089" max="3089" width="7.140625" style="1058" bestFit="1" customWidth="1"/>
    <col min="3090" max="3090" width="9.85546875" style="1058" bestFit="1" customWidth="1"/>
    <col min="3091" max="3091" width="15.85546875" style="1058" customWidth="1"/>
    <col min="3092" max="3328" width="9.140625" style="1058"/>
    <col min="3329" max="3329" width="0" style="1058" hidden="1" customWidth="1"/>
    <col min="3330" max="3330" width="5.5703125" style="1058" bestFit="1" customWidth="1"/>
    <col min="3331" max="3331" width="35.28515625" style="1058" customWidth="1"/>
    <col min="3332" max="3333" width="6.140625" style="1058" customWidth="1"/>
    <col min="3334" max="3334" width="7.42578125" style="1058" customWidth="1"/>
    <col min="3335" max="3336" width="10.5703125" style="1058" customWidth="1"/>
    <col min="3337" max="3337" width="10.5703125" style="1058" bestFit="1" customWidth="1"/>
    <col min="3338" max="3338" width="9.5703125" style="1058" bestFit="1" customWidth="1"/>
    <col min="3339" max="3339" width="8.85546875" style="1058" bestFit="1" customWidth="1"/>
    <col min="3340" max="3340" width="9.42578125" style="1058" bestFit="1" customWidth="1"/>
    <col min="3341" max="3341" width="8.5703125" style="1058" bestFit="1" customWidth="1"/>
    <col min="3342" max="3342" width="8.7109375" style="1058" bestFit="1" customWidth="1"/>
    <col min="3343" max="3343" width="7.7109375" style="1058" customWidth="1"/>
    <col min="3344" max="3344" width="14" style="1058" customWidth="1"/>
    <col min="3345" max="3345" width="7.140625" style="1058" bestFit="1" customWidth="1"/>
    <col min="3346" max="3346" width="9.85546875" style="1058" bestFit="1" customWidth="1"/>
    <col min="3347" max="3347" width="15.85546875" style="1058" customWidth="1"/>
    <col min="3348" max="3584" width="9.140625" style="1058"/>
    <col min="3585" max="3585" width="0" style="1058" hidden="1" customWidth="1"/>
    <col min="3586" max="3586" width="5.5703125" style="1058" bestFit="1" customWidth="1"/>
    <col min="3587" max="3587" width="35.28515625" style="1058" customWidth="1"/>
    <col min="3588" max="3589" width="6.140625" style="1058" customWidth="1"/>
    <col min="3590" max="3590" width="7.42578125" style="1058" customWidth="1"/>
    <col min="3591" max="3592" width="10.5703125" style="1058" customWidth="1"/>
    <col min="3593" max="3593" width="10.5703125" style="1058" bestFit="1" customWidth="1"/>
    <col min="3594" max="3594" width="9.5703125" style="1058" bestFit="1" customWidth="1"/>
    <col min="3595" max="3595" width="8.85546875" style="1058" bestFit="1" customWidth="1"/>
    <col min="3596" max="3596" width="9.42578125" style="1058" bestFit="1" customWidth="1"/>
    <col min="3597" max="3597" width="8.5703125" style="1058" bestFit="1" customWidth="1"/>
    <col min="3598" max="3598" width="8.7109375" style="1058" bestFit="1" customWidth="1"/>
    <col min="3599" max="3599" width="7.7109375" style="1058" customWidth="1"/>
    <col min="3600" max="3600" width="14" style="1058" customWidth="1"/>
    <col min="3601" max="3601" width="7.140625" style="1058" bestFit="1" customWidth="1"/>
    <col min="3602" max="3602" width="9.85546875" style="1058" bestFit="1" customWidth="1"/>
    <col min="3603" max="3603" width="15.85546875" style="1058" customWidth="1"/>
    <col min="3604" max="3840" width="9.140625" style="1058"/>
    <col min="3841" max="3841" width="0" style="1058" hidden="1" customWidth="1"/>
    <col min="3842" max="3842" width="5.5703125" style="1058" bestFit="1" customWidth="1"/>
    <col min="3843" max="3843" width="35.28515625" style="1058" customWidth="1"/>
    <col min="3844" max="3845" width="6.140625" style="1058" customWidth="1"/>
    <col min="3846" max="3846" width="7.42578125" style="1058" customWidth="1"/>
    <col min="3847" max="3848" width="10.5703125" style="1058" customWidth="1"/>
    <col min="3849" max="3849" width="10.5703125" style="1058" bestFit="1" customWidth="1"/>
    <col min="3850" max="3850" width="9.5703125" style="1058" bestFit="1" customWidth="1"/>
    <col min="3851" max="3851" width="8.85546875" style="1058" bestFit="1" customWidth="1"/>
    <col min="3852" max="3852" width="9.42578125" style="1058" bestFit="1" customWidth="1"/>
    <col min="3853" max="3853" width="8.5703125" style="1058" bestFit="1" customWidth="1"/>
    <col min="3854" max="3854" width="8.7109375" style="1058" bestFit="1" customWidth="1"/>
    <col min="3855" max="3855" width="7.7109375" style="1058" customWidth="1"/>
    <col min="3856" max="3856" width="14" style="1058" customWidth="1"/>
    <col min="3857" max="3857" width="7.140625" style="1058" bestFit="1" customWidth="1"/>
    <col min="3858" max="3858" width="9.85546875" style="1058" bestFit="1" customWidth="1"/>
    <col min="3859" max="3859" width="15.85546875" style="1058" customWidth="1"/>
    <col min="3860" max="4096" width="9.140625" style="1058"/>
    <col min="4097" max="4097" width="0" style="1058" hidden="1" customWidth="1"/>
    <col min="4098" max="4098" width="5.5703125" style="1058" bestFit="1" customWidth="1"/>
    <col min="4099" max="4099" width="35.28515625" style="1058" customWidth="1"/>
    <col min="4100" max="4101" width="6.140625" style="1058" customWidth="1"/>
    <col min="4102" max="4102" width="7.42578125" style="1058" customWidth="1"/>
    <col min="4103" max="4104" width="10.5703125" style="1058" customWidth="1"/>
    <col min="4105" max="4105" width="10.5703125" style="1058" bestFit="1" customWidth="1"/>
    <col min="4106" max="4106" width="9.5703125" style="1058" bestFit="1" customWidth="1"/>
    <col min="4107" max="4107" width="8.85546875" style="1058" bestFit="1" customWidth="1"/>
    <col min="4108" max="4108" width="9.42578125" style="1058" bestFit="1" customWidth="1"/>
    <col min="4109" max="4109" width="8.5703125" style="1058" bestFit="1" customWidth="1"/>
    <col min="4110" max="4110" width="8.7109375" style="1058" bestFit="1" customWidth="1"/>
    <col min="4111" max="4111" width="7.7109375" style="1058" customWidth="1"/>
    <col min="4112" max="4112" width="14" style="1058" customWidth="1"/>
    <col min="4113" max="4113" width="7.140625" style="1058" bestFit="1" customWidth="1"/>
    <col min="4114" max="4114" width="9.85546875" style="1058" bestFit="1" customWidth="1"/>
    <col min="4115" max="4115" width="15.85546875" style="1058" customWidth="1"/>
    <col min="4116" max="4352" width="9.140625" style="1058"/>
    <col min="4353" max="4353" width="0" style="1058" hidden="1" customWidth="1"/>
    <col min="4354" max="4354" width="5.5703125" style="1058" bestFit="1" customWidth="1"/>
    <col min="4355" max="4355" width="35.28515625" style="1058" customWidth="1"/>
    <col min="4356" max="4357" width="6.140625" style="1058" customWidth="1"/>
    <col min="4358" max="4358" width="7.42578125" style="1058" customWidth="1"/>
    <col min="4359" max="4360" width="10.5703125" style="1058" customWidth="1"/>
    <col min="4361" max="4361" width="10.5703125" style="1058" bestFit="1" customWidth="1"/>
    <col min="4362" max="4362" width="9.5703125" style="1058" bestFit="1" customWidth="1"/>
    <col min="4363" max="4363" width="8.85546875" style="1058" bestFit="1" customWidth="1"/>
    <col min="4364" max="4364" width="9.42578125" style="1058" bestFit="1" customWidth="1"/>
    <col min="4365" max="4365" width="8.5703125" style="1058" bestFit="1" customWidth="1"/>
    <col min="4366" max="4366" width="8.7109375" style="1058" bestFit="1" customWidth="1"/>
    <col min="4367" max="4367" width="7.7109375" style="1058" customWidth="1"/>
    <col min="4368" max="4368" width="14" style="1058" customWidth="1"/>
    <col min="4369" max="4369" width="7.140625" style="1058" bestFit="1" customWidth="1"/>
    <col min="4370" max="4370" width="9.85546875" style="1058" bestFit="1" customWidth="1"/>
    <col min="4371" max="4371" width="15.85546875" style="1058" customWidth="1"/>
    <col min="4372" max="4608" width="9.140625" style="1058"/>
    <col min="4609" max="4609" width="0" style="1058" hidden="1" customWidth="1"/>
    <col min="4610" max="4610" width="5.5703125" style="1058" bestFit="1" customWidth="1"/>
    <col min="4611" max="4611" width="35.28515625" style="1058" customWidth="1"/>
    <col min="4612" max="4613" width="6.140625" style="1058" customWidth="1"/>
    <col min="4614" max="4614" width="7.42578125" style="1058" customWidth="1"/>
    <col min="4615" max="4616" width="10.5703125" style="1058" customWidth="1"/>
    <col min="4617" max="4617" width="10.5703125" style="1058" bestFit="1" customWidth="1"/>
    <col min="4618" max="4618" width="9.5703125" style="1058" bestFit="1" customWidth="1"/>
    <col min="4619" max="4619" width="8.85546875" style="1058" bestFit="1" customWidth="1"/>
    <col min="4620" max="4620" width="9.42578125" style="1058" bestFit="1" customWidth="1"/>
    <col min="4621" max="4621" width="8.5703125" style="1058" bestFit="1" customWidth="1"/>
    <col min="4622" max="4622" width="8.7109375" style="1058" bestFit="1" customWidth="1"/>
    <col min="4623" max="4623" width="7.7109375" style="1058" customWidth="1"/>
    <col min="4624" max="4624" width="14" style="1058" customWidth="1"/>
    <col min="4625" max="4625" width="7.140625" style="1058" bestFit="1" customWidth="1"/>
    <col min="4626" max="4626" width="9.85546875" style="1058" bestFit="1" customWidth="1"/>
    <col min="4627" max="4627" width="15.85546875" style="1058" customWidth="1"/>
    <col min="4628" max="4864" width="9.140625" style="1058"/>
    <col min="4865" max="4865" width="0" style="1058" hidden="1" customWidth="1"/>
    <col min="4866" max="4866" width="5.5703125" style="1058" bestFit="1" customWidth="1"/>
    <col min="4867" max="4867" width="35.28515625" style="1058" customWidth="1"/>
    <col min="4868" max="4869" width="6.140625" style="1058" customWidth="1"/>
    <col min="4870" max="4870" width="7.42578125" style="1058" customWidth="1"/>
    <col min="4871" max="4872" width="10.5703125" style="1058" customWidth="1"/>
    <col min="4873" max="4873" width="10.5703125" style="1058" bestFit="1" customWidth="1"/>
    <col min="4874" max="4874" width="9.5703125" style="1058" bestFit="1" customWidth="1"/>
    <col min="4875" max="4875" width="8.85546875" style="1058" bestFit="1" customWidth="1"/>
    <col min="4876" max="4876" width="9.42578125" style="1058" bestFit="1" customWidth="1"/>
    <col min="4877" max="4877" width="8.5703125" style="1058" bestFit="1" customWidth="1"/>
    <col min="4878" max="4878" width="8.7109375" style="1058" bestFit="1" customWidth="1"/>
    <col min="4879" max="4879" width="7.7109375" style="1058" customWidth="1"/>
    <col min="4880" max="4880" width="14" style="1058" customWidth="1"/>
    <col min="4881" max="4881" width="7.140625" style="1058" bestFit="1" customWidth="1"/>
    <col min="4882" max="4882" width="9.85546875" style="1058" bestFit="1" customWidth="1"/>
    <col min="4883" max="4883" width="15.85546875" style="1058" customWidth="1"/>
    <col min="4884" max="5120" width="9.140625" style="1058"/>
    <col min="5121" max="5121" width="0" style="1058" hidden="1" customWidth="1"/>
    <col min="5122" max="5122" width="5.5703125" style="1058" bestFit="1" customWidth="1"/>
    <col min="5123" max="5123" width="35.28515625" style="1058" customWidth="1"/>
    <col min="5124" max="5125" width="6.140625" style="1058" customWidth="1"/>
    <col min="5126" max="5126" width="7.42578125" style="1058" customWidth="1"/>
    <col min="5127" max="5128" width="10.5703125" style="1058" customWidth="1"/>
    <col min="5129" max="5129" width="10.5703125" style="1058" bestFit="1" customWidth="1"/>
    <col min="5130" max="5130" width="9.5703125" style="1058" bestFit="1" customWidth="1"/>
    <col min="5131" max="5131" width="8.85546875" style="1058" bestFit="1" customWidth="1"/>
    <col min="5132" max="5132" width="9.42578125" style="1058" bestFit="1" customWidth="1"/>
    <col min="5133" max="5133" width="8.5703125" style="1058" bestFit="1" customWidth="1"/>
    <col min="5134" max="5134" width="8.7109375" style="1058" bestFit="1" customWidth="1"/>
    <col min="5135" max="5135" width="7.7109375" style="1058" customWidth="1"/>
    <col min="5136" max="5136" width="14" style="1058" customWidth="1"/>
    <col min="5137" max="5137" width="7.140625" style="1058" bestFit="1" customWidth="1"/>
    <col min="5138" max="5138" width="9.85546875" style="1058" bestFit="1" customWidth="1"/>
    <col min="5139" max="5139" width="15.85546875" style="1058" customWidth="1"/>
    <col min="5140" max="5376" width="9.140625" style="1058"/>
    <col min="5377" max="5377" width="0" style="1058" hidden="1" customWidth="1"/>
    <col min="5378" max="5378" width="5.5703125" style="1058" bestFit="1" customWidth="1"/>
    <col min="5379" max="5379" width="35.28515625" style="1058" customWidth="1"/>
    <col min="5380" max="5381" width="6.140625" style="1058" customWidth="1"/>
    <col min="5382" max="5382" width="7.42578125" style="1058" customWidth="1"/>
    <col min="5383" max="5384" width="10.5703125" style="1058" customWidth="1"/>
    <col min="5385" max="5385" width="10.5703125" style="1058" bestFit="1" customWidth="1"/>
    <col min="5386" max="5386" width="9.5703125" style="1058" bestFit="1" customWidth="1"/>
    <col min="5387" max="5387" width="8.85546875" style="1058" bestFit="1" customWidth="1"/>
    <col min="5388" max="5388" width="9.42578125" style="1058" bestFit="1" customWidth="1"/>
    <col min="5389" max="5389" width="8.5703125" style="1058" bestFit="1" customWidth="1"/>
    <col min="5390" max="5390" width="8.7109375" style="1058" bestFit="1" customWidth="1"/>
    <col min="5391" max="5391" width="7.7109375" style="1058" customWidth="1"/>
    <col min="5392" max="5392" width="14" style="1058" customWidth="1"/>
    <col min="5393" max="5393" width="7.140625" style="1058" bestFit="1" customWidth="1"/>
    <col min="5394" max="5394" width="9.85546875" style="1058" bestFit="1" customWidth="1"/>
    <col min="5395" max="5395" width="15.85546875" style="1058" customWidth="1"/>
    <col min="5396" max="5632" width="9.140625" style="1058"/>
    <col min="5633" max="5633" width="0" style="1058" hidden="1" customWidth="1"/>
    <col min="5634" max="5634" width="5.5703125" style="1058" bestFit="1" customWidth="1"/>
    <col min="5635" max="5635" width="35.28515625" style="1058" customWidth="1"/>
    <col min="5636" max="5637" width="6.140625" style="1058" customWidth="1"/>
    <col min="5638" max="5638" width="7.42578125" style="1058" customWidth="1"/>
    <col min="5639" max="5640" width="10.5703125" style="1058" customWidth="1"/>
    <col min="5641" max="5641" width="10.5703125" style="1058" bestFit="1" customWidth="1"/>
    <col min="5642" max="5642" width="9.5703125" style="1058" bestFit="1" customWidth="1"/>
    <col min="5643" max="5643" width="8.85546875" style="1058" bestFit="1" customWidth="1"/>
    <col min="5644" max="5644" width="9.42578125" style="1058" bestFit="1" customWidth="1"/>
    <col min="5645" max="5645" width="8.5703125" style="1058" bestFit="1" customWidth="1"/>
    <col min="5646" max="5646" width="8.7109375" style="1058" bestFit="1" customWidth="1"/>
    <col min="5647" max="5647" width="7.7109375" style="1058" customWidth="1"/>
    <col min="5648" max="5648" width="14" style="1058" customWidth="1"/>
    <col min="5649" max="5649" width="7.140625" style="1058" bestFit="1" customWidth="1"/>
    <col min="5650" max="5650" width="9.85546875" style="1058" bestFit="1" customWidth="1"/>
    <col min="5651" max="5651" width="15.85546875" style="1058" customWidth="1"/>
    <col min="5652" max="5888" width="9.140625" style="1058"/>
    <col min="5889" max="5889" width="0" style="1058" hidden="1" customWidth="1"/>
    <col min="5890" max="5890" width="5.5703125" style="1058" bestFit="1" customWidth="1"/>
    <col min="5891" max="5891" width="35.28515625" style="1058" customWidth="1"/>
    <col min="5892" max="5893" width="6.140625" style="1058" customWidth="1"/>
    <col min="5894" max="5894" width="7.42578125" style="1058" customWidth="1"/>
    <col min="5895" max="5896" width="10.5703125" style="1058" customWidth="1"/>
    <col min="5897" max="5897" width="10.5703125" style="1058" bestFit="1" customWidth="1"/>
    <col min="5898" max="5898" width="9.5703125" style="1058" bestFit="1" customWidth="1"/>
    <col min="5899" max="5899" width="8.85546875" style="1058" bestFit="1" customWidth="1"/>
    <col min="5900" max="5900" width="9.42578125" style="1058" bestFit="1" customWidth="1"/>
    <col min="5901" max="5901" width="8.5703125" style="1058" bestFit="1" customWidth="1"/>
    <col min="5902" max="5902" width="8.7109375" style="1058" bestFit="1" customWidth="1"/>
    <col min="5903" max="5903" width="7.7109375" style="1058" customWidth="1"/>
    <col min="5904" max="5904" width="14" style="1058" customWidth="1"/>
    <col min="5905" max="5905" width="7.140625" style="1058" bestFit="1" customWidth="1"/>
    <col min="5906" max="5906" width="9.85546875" style="1058" bestFit="1" customWidth="1"/>
    <col min="5907" max="5907" width="15.85546875" style="1058" customWidth="1"/>
    <col min="5908" max="6144" width="9.140625" style="1058"/>
    <col min="6145" max="6145" width="0" style="1058" hidden="1" customWidth="1"/>
    <col min="6146" max="6146" width="5.5703125" style="1058" bestFit="1" customWidth="1"/>
    <col min="6147" max="6147" width="35.28515625" style="1058" customWidth="1"/>
    <col min="6148" max="6149" width="6.140625" style="1058" customWidth="1"/>
    <col min="6150" max="6150" width="7.42578125" style="1058" customWidth="1"/>
    <col min="6151" max="6152" width="10.5703125" style="1058" customWidth="1"/>
    <col min="6153" max="6153" width="10.5703125" style="1058" bestFit="1" customWidth="1"/>
    <col min="6154" max="6154" width="9.5703125" style="1058" bestFit="1" customWidth="1"/>
    <col min="6155" max="6155" width="8.85546875" style="1058" bestFit="1" customWidth="1"/>
    <col min="6156" max="6156" width="9.42578125" style="1058" bestFit="1" customWidth="1"/>
    <col min="6157" max="6157" width="8.5703125" style="1058" bestFit="1" customWidth="1"/>
    <col min="6158" max="6158" width="8.7109375" style="1058" bestFit="1" customWidth="1"/>
    <col min="6159" max="6159" width="7.7109375" style="1058" customWidth="1"/>
    <col min="6160" max="6160" width="14" style="1058" customWidth="1"/>
    <col min="6161" max="6161" width="7.140625" style="1058" bestFit="1" customWidth="1"/>
    <col min="6162" max="6162" width="9.85546875" style="1058" bestFit="1" customWidth="1"/>
    <col min="6163" max="6163" width="15.85546875" style="1058" customWidth="1"/>
    <col min="6164" max="6400" width="9.140625" style="1058"/>
    <col min="6401" max="6401" width="0" style="1058" hidden="1" customWidth="1"/>
    <col min="6402" max="6402" width="5.5703125" style="1058" bestFit="1" customWidth="1"/>
    <col min="6403" max="6403" width="35.28515625" style="1058" customWidth="1"/>
    <col min="6404" max="6405" width="6.140625" style="1058" customWidth="1"/>
    <col min="6406" max="6406" width="7.42578125" style="1058" customWidth="1"/>
    <col min="6407" max="6408" width="10.5703125" style="1058" customWidth="1"/>
    <col min="6409" max="6409" width="10.5703125" style="1058" bestFit="1" customWidth="1"/>
    <col min="6410" max="6410" width="9.5703125" style="1058" bestFit="1" customWidth="1"/>
    <col min="6411" max="6411" width="8.85546875" style="1058" bestFit="1" customWidth="1"/>
    <col min="6412" max="6412" width="9.42578125" style="1058" bestFit="1" customWidth="1"/>
    <col min="6413" max="6413" width="8.5703125" style="1058" bestFit="1" customWidth="1"/>
    <col min="6414" max="6414" width="8.7109375" style="1058" bestFit="1" customWidth="1"/>
    <col min="6415" max="6415" width="7.7109375" style="1058" customWidth="1"/>
    <col min="6416" max="6416" width="14" style="1058" customWidth="1"/>
    <col min="6417" max="6417" width="7.140625" style="1058" bestFit="1" customWidth="1"/>
    <col min="6418" max="6418" width="9.85546875" style="1058" bestFit="1" customWidth="1"/>
    <col min="6419" max="6419" width="15.85546875" style="1058" customWidth="1"/>
    <col min="6420" max="6656" width="9.140625" style="1058"/>
    <col min="6657" max="6657" width="0" style="1058" hidden="1" customWidth="1"/>
    <col min="6658" max="6658" width="5.5703125" style="1058" bestFit="1" customWidth="1"/>
    <col min="6659" max="6659" width="35.28515625" style="1058" customWidth="1"/>
    <col min="6660" max="6661" width="6.140625" style="1058" customWidth="1"/>
    <col min="6662" max="6662" width="7.42578125" style="1058" customWidth="1"/>
    <col min="6663" max="6664" width="10.5703125" style="1058" customWidth="1"/>
    <col min="6665" max="6665" width="10.5703125" style="1058" bestFit="1" customWidth="1"/>
    <col min="6666" max="6666" width="9.5703125" style="1058" bestFit="1" customWidth="1"/>
    <col min="6667" max="6667" width="8.85546875" style="1058" bestFit="1" customWidth="1"/>
    <col min="6668" max="6668" width="9.42578125" style="1058" bestFit="1" customWidth="1"/>
    <col min="6669" max="6669" width="8.5703125" style="1058" bestFit="1" customWidth="1"/>
    <col min="6670" max="6670" width="8.7109375" style="1058" bestFit="1" customWidth="1"/>
    <col min="6671" max="6671" width="7.7109375" style="1058" customWidth="1"/>
    <col min="6672" max="6672" width="14" style="1058" customWidth="1"/>
    <col min="6673" max="6673" width="7.140625" style="1058" bestFit="1" customWidth="1"/>
    <col min="6674" max="6674" width="9.85546875" style="1058" bestFit="1" customWidth="1"/>
    <col min="6675" max="6675" width="15.85546875" style="1058" customWidth="1"/>
    <col min="6676" max="6912" width="9.140625" style="1058"/>
    <col min="6913" max="6913" width="0" style="1058" hidden="1" customWidth="1"/>
    <col min="6914" max="6914" width="5.5703125" style="1058" bestFit="1" customWidth="1"/>
    <col min="6915" max="6915" width="35.28515625" style="1058" customWidth="1"/>
    <col min="6916" max="6917" width="6.140625" style="1058" customWidth="1"/>
    <col min="6918" max="6918" width="7.42578125" style="1058" customWidth="1"/>
    <col min="6919" max="6920" width="10.5703125" style="1058" customWidth="1"/>
    <col min="6921" max="6921" width="10.5703125" style="1058" bestFit="1" customWidth="1"/>
    <col min="6922" max="6922" width="9.5703125" style="1058" bestFit="1" customWidth="1"/>
    <col min="6923" max="6923" width="8.85546875" style="1058" bestFit="1" customWidth="1"/>
    <col min="6924" max="6924" width="9.42578125" style="1058" bestFit="1" customWidth="1"/>
    <col min="6925" max="6925" width="8.5703125" style="1058" bestFit="1" customWidth="1"/>
    <col min="6926" max="6926" width="8.7109375" style="1058" bestFit="1" customWidth="1"/>
    <col min="6927" max="6927" width="7.7109375" style="1058" customWidth="1"/>
    <col min="6928" max="6928" width="14" style="1058" customWidth="1"/>
    <col min="6929" max="6929" width="7.140625" style="1058" bestFit="1" customWidth="1"/>
    <col min="6930" max="6930" width="9.85546875" style="1058" bestFit="1" customWidth="1"/>
    <col min="6931" max="6931" width="15.85546875" style="1058" customWidth="1"/>
    <col min="6932" max="7168" width="9.140625" style="1058"/>
    <col min="7169" max="7169" width="0" style="1058" hidden="1" customWidth="1"/>
    <col min="7170" max="7170" width="5.5703125" style="1058" bestFit="1" customWidth="1"/>
    <col min="7171" max="7171" width="35.28515625" style="1058" customWidth="1"/>
    <col min="7172" max="7173" width="6.140625" style="1058" customWidth="1"/>
    <col min="7174" max="7174" width="7.42578125" style="1058" customWidth="1"/>
    <col min="7175" max="7176" width="10.5703125" style="1058" customWidth="1"/>
    <col min="7177" max="7177" width="10.5703125" style="1058" bestFit="1" customWidth="1"/>
    <col min="7178" max="7178" width="9.5703125" style="1058" bestFit="1" customWidth="1"/>
    <col min="7179" max="7179" width="8.85546875" style="1058" bestFit="1" customWidth="1"/>
    <col min="7180" max="7180" width="9.42578125" style="1058" bestFit="1" customWidth="1"/>
    <col min="7181" max="7181" width="8.5703125" style="1058" bestFit="1" customWidth="1"/>
    <col min="7182" max="7182" width="8.7109375" style="1058" bestFit="1" customWidth="1"/>
    <col min="7183" max="7183" width="7.7109375" style="1058" customWidth="1"/>
    <col min="7184" max="7184" width="14" style="1058" customWidth="1"/>
    <col min="7185" max="7185" width="7.140625" style="1058" bestFit="1" customWidth="1"/>
    <col min="7186" max="7186" width="9.85546875" style="1058" bestFit="1" customWidth="1"/>
    <col min="7187" max="7187" width="15.85546875" style="1058" customWidth="1"/>
    <col min="7188" max="7424" width="9.140625" style="1058"/>
    <col min="7425" max="7425" width="0" style="1058" hidden="1" customWidth="1"/>
    <col min="7426" max="7426" width="5.5703125" style="1058" bestFit="1" customWidth="1"/>
    <col min="7427" max="7427" width="35.28515625" style="1058" customWidth="1"/>
    <col min="7428" max="7429" width="6.140625" style="1058" customWidth="1"/>
    <col min="7430" max="7430" width="7.42578125" style="1058" customWidth="1"/>
    <col min="7431" max="7432" width="10.5703125" style="1058" customWidth="1"/>
    <col min="7433" max="7433" width="10.5703125" style="1058" bestFit="1" customWidth="1"/>
    <col min="7434" max="7434" width="9.5703125" style="1058" bestFit="1" customWidth="1"/>
    <col min="7435" max="7435" width="8.85546875" style="1058" bestFit="1" customWidth="1"/>
    <col min="7436" max="7436" width="9.42578125" style="1058" bestFit="1" customWidth="1"/>
    <col min="7437" max="7437" width="8.5703125" style="1058" bestFit="1" customWidth="1"/>
    <col min="7438" max="7438" width="8.7109375" style="1058" bestFit="1" customWidth="1"/>
    <col min="7439" max="7439" width="7.7109375" style="1058" customWidth="1"/>
    <col min="7440" max="7440" width="14" style="1058" customWidth="1"/>
    <col min="7441" max="7441" width="7.140625" style="1058" bestFit="1" customWidth="1"/>
    <col min="7442" max="7442" width="9.85546875" style="1058" bestFit="1" customWidth="1"/>
    <col min="7443" max="7443" width="15.85546875" style="1058" customWidth="1"/>
    <col min="7444" max="7680" width="9.140625" style="1058"/>
    <col min="7681" max="7681" width="0" style="1058" hidden="1" customWidth="1"/>
    <col min="7682" max="7682" width="5.5703125" style="1058" bestFit="1" customWidth="1"/>
    <col min="7683" max="7683" width="35.28515625" style="1058" customWidth="1"/>
    <col min="7684" max="7685" width="6.140625" style="1058" customWidth="1"/>
    <col min="7686" max="7686" width="7.42578125" style="1058" customWidth="1"/>
    <col min="7687" max="7688" width="10.5703125" style="1058" customWidth="1"/>
    <col min="7689" max="7689" width="10.5703125" style="1058" bestFit="1" customWidth="1"/>
    <col min="7690" max="7690" width="9.5703125" style="1058" bestFit="1" customWidth="1"/>
    <col min="7691" max="7691" width="8.85546875" style="1058" bestFit="1" customWidth="1"/>
    <col min="7692" max="7692" width="9.42578125" style="1058" bestFit="1" customWidth="1"/>
    <col min="7693" max="7693" width="8.5703125" style="1058" bestFit="1" customWidth="1"/>
    <col min="7694" max="7694" width="8.7109375" style="1058" bestFit="1" customWidth="1"/>
    <col min="7695" max="7695" width="7.7109375" style="1058" customWidth="1"/>
    <col min="7696" max="7696" width="14" style="1058" customWidth="1"/>
    <col min="7697" max="7697" width="7.140625" style="1058" bestFit="1" customWidth="1"/>
    <col min="7698" max="7698" width="9.85546875" style="1058" bestFit="1" customWidth="1"/>
    <col min="7699" max="7699" width="15.85546875" style="1058" customWidth="1"/>
    <col min="7700" max="7936" width="9.140625" style="1058"/>
    <col min="7937" max="7937" width="0" style="1058" hidden="1" customWidth="1"/>
    <col min="7938" max="7938" width="5.5703125" style="1058" bestFit="1" customWidth="1"/>
    <col min="7939" max="7939" width="35.28515625" style="1058" customWidth="1"/>
    <col min="7940" max="7941" width="6.140625" style="1058" customWidth="1"/>
    <col min="7942" max="7942" width="7.42578125" style="1058" customWidth="1"/>
    <col min="7943" max="7944" width="10.5703125" style="1058" customWidth="1"/>
    <col min="7945" max="7945" width="10.5703125" style="1058" bestFit="1" customWidth="1"/>
    <col min="7946" max="7946" width="9.5703125" style="1058" bestFit="1" customWidth="1"/>
    <col min="7947" max="7947" width="8.85546875" style="1058" bestFit="1" customWidth="1"/>
    <col min="7948" max="7948" width="9.42578125" style="1058" bestFit="1" customWidth="1"/>
    <col min="7949" max="7949" width="8.5703125" style="1058" bestFit="1" customWidth="1"/>
    <col min="7950" max="7950" width="8.7109375" style="1058" bestFit="1" customWidth="1"/>
    <col min="7951" max="7951" width="7.7109375" style="1058" customWidth="1"/>
    <col min="7952" max="7952" width="14" style="1058" customWidth="1"/>
    <col min="7953" max="7953" width="7.140625" style="1058" bestFit="1" customWidth="1"/>
    <col min="7954" max="7954" width="9.85546875" style="1058" bestFit="1" customWidth="1"/>
    <col min="7955" max="7955" width="15.85546875" style="1058" customWidth="1"/>
    <col min="7956" max="8192" width="9.140625" style="1058"/>
    <col min="8193" max="8193" width="0" style="1058" hidden="1" customWidth="1"/>
    <col min="8194" max="8194" width="5.5703125" style="1058" bestFit="1" customWidth="1"/>
    <col min="8195" max="8195" width="35.28515625" style="1058" customWidth="1"/>
    <col min="8196" max="8197" width="6.140625" style="1058" customWidth="1"/>
    <col min="8198" max="8198" width="7.42578125" style="1058" customWidth="1"/>
    <col min="8199" max="8200" width="10.5703125" style="1058" customWidth="1"/>
    <col min="8201" max="8201" width="10.5703125" style="1058" bestFit="1" customWidth="1"/>
    <col min="8202" max="8202" width="9.5703125" style="1058" bestFit="1" customWidth="1"/>
    <col min="8203" max="8203" width="8.85546875" style="1058" bestFit="1" customWidth="1"/>
    <col min="8204" max="8204" width="9.42578125" style="1058" bestFit="1" customWidth="1"/>
    <col min="8205" max="8205" width="8.5703125" style="1058" bestFit="1" customWidth="1"/>
    <col min="8206" max="8206" width="8.7109375" style="1058" bestFit="1" customWidth="1"/>
    <col min="8207" max="8207" width="7.7109375" style="1058" customWidth="1"/>
    <col min="8208" max="8208" width="14" style="1058" customWidth="1"/>
    <col min="8209" max="8209" width="7.140625" style="1058" bestFit="1" customWidth="1"/>
    <col min="8210" max="8210" width="9.85546875" style="1058" bestFit="1" customWidth="1"/>
    <col min="8211" max="8211" width="15.85546875" style="1058" customWidth="1"/>
    <col min="8212" max="8448" width="9.140625" style="1058"/>
    <col min="8449" max="8449" width="0" style="1058" hidden="1" customWidth="1"/>
    <col min="8450" max="8450" width="5.5703125" style="1058" bestFit="1" customWidth="1"/>
    <col min="8451" max="8451" width="35.28515625" style="1058" customWidth="1"/>
    <col min="8452" max="8453" width="6.140625" style="1058" customWidth="1"/>
    <col min="8454" max="8454" width="7.42578125" style="1058" customWidth="1"/>
    <col min="8455" max="8456" width="10.5703125" style="1058" customWidth="1"/>
    <col min="8457" max="8457" width="10.5703125" style="1058" bestFit="1" customWidth="1"/>
    <col min="8458" max="8458" width="9.5703125" style="1058" bestFit="1" customWidth="1"/>
    <col min="8459" max="8459" width="8.85546875" style="1058" bestFit="1" customWidth="1"/>
    <col min="8460" max="8460" width="9.42578125" style="1058" bestFit="1" customWidth="1"/>
    <col min="8461" max="8461" width="8.5703125" style="1058" bestFit="1" customWidth="1"/>
    <col min="8462" max="8462" width="8.7109375" style="1058" bestFit="1" customWidth="1"/>
    <col min="8463" max="8463" width="7.7109375" style="1058" customWidth="1"/>
    <col min="8464" max="8464" width="14" style="1058" customWidth="1"/>
    <col min="8465" max="8465" width="7.140625" style="1058" bestFit="1" customWidth="1"/>
    <col min="8466" max="8466" width="9.85546875" style="1058" bestFit="1" customWidth="1"/>
    <col min="8467" max="8467" width="15.85546875" style="1058" customWidth="1"/>
    <col min="8468" max="8704" width="9.140625" style="1058"/>
    <col min="8705" max="8705" width="0" style="1058" hidden="1" customWidth="1"/>
    <col min="8706" max="8706" width="5.5703125" style="1058" bestFit="1" customWidth="1"/>
    <col min="8707" max="8707" width="35.28515625" style="1058" customWidth="1"/>
    <col min="8708" max="8709" width="6.140625" style="1058" customWidth="1"/>
    <col min="8710" max="8710" width="7.42578125" style="1058" customWidth="1"/>
    <col min="8711" max="8712" width="10.5703125" style="1058" customWidth="1"/>
    <col min="8713" max="8713" width="10.5703125" style="1058" bestFit="1" customWidth="1"/>
    <col min="8714" max="8714" width="9.5703125" style="1058" bestFit="1" customWidth="1"/>
    <col min="8715" max="8715" width="8.85546875" style="1058" bestFit="1" customWidth="1"/>
    <col min="8716" max="8716" width="9.42578125" style="1058" bestFit="1" customWidth="1"/>
    <col min="8717" max="8717" width="8.5703125" style="1058" bestFit="1" customWidth="1"/>
    <col min="8718" max="8718" width="8.7109375" style="1058" bestFit="1" customWidth="1"/>
    <col min="8719" max="8719" width="7.7109375" style="1058" customWidth="1"/>
    <col min="8720" max="8720" width="14" style="1058" customWidth="1"/>
    <col min="8721" max="8721" width="7.140625" style="1058" bestFit="1" customWidth="1"/>
    <col min="8722" max="8722" width="9.85546875" style="1058" bestFit="1" customWidth="1"/>
    <col min="8723" max="8723" width="15.85546875" style="1058" customWidth="1"/>
    <col min="8724" max="8960" width="9.140625" style="1058"/>
    <col min="8961" max="8961" width="0" style="1058" hidden="1" customWidth="1"/>
    <col min="8962" max="8962" width="5.5703125" style="1058" bestFit="1" customWidth="1"/>
    <col min="8963" max="8963" width="35.28515625" style="1058" customWidth="1"/>
    <col min="8964" max="8965" width="6.140625" style="1058" customWidth="1"/>
    <col min="8966" max="8966" width="7.42578125" style="1058" customWidth="1"/>
    <col min="8967" max="8968" width="10.5703125" style="1058" customWidth="1"/>
    <col min="8969" max="8969" width="10.5703125" style="1058" bestFit="1" customWidth="1"/>
    <col min="8970" max="8970" width="9.5703125" style="1058" bestFit="1" customWidth="1"/>
    <col min="8971" max="8971" width="8.85546875" style="1058" bestFit="1" customWidth="1"/>
    <col min="8972" max="8972" width="9.42578125" style="1058" bestFit="1" customWidth="1"/>
    <col min="8973" max="8973" width="8.5703125" style="1058" bestFit="1" customWidth="1"/>
    <col min="8974" max="8974" width="8.7109375" style="1058" bestFit="1" customWidth="1"/>
    <col min="8975" max="8975" width="7.7109375" style="1058" customWidth="1"/>
    <col min="8976" max="8976" width="14" style="1058" customWidth="1"/>
    <col min="8977" max="8977" width="7.140625" style="1058" bestFit="1" customWidth="1"/>
    <col min="8978" max="8978" width="9.85546875" style="1058" bestFit="1" customWidth="1"/>
    <col min="8979" max="8979" width="15.85546875" style="1058" customWidth="1"/>
    <col min="8980" max="9216" width="9.140625" style="1058"/>
    <col min="9217" max="9217" width="0" style="1058" hidden="1" customWidth="1"/>
    <col min="9218" max="9218" width="5.5703125" style="1058" bestFit="1" customWidth="1"/>
    <col min="9219" max="9219" width="35.28515625" style="1058" customWidth="1"/>
    <col min="9220" max="9221" width="6.140625" style="1058" customWidth="1"/>
    <col min="9222" max="9222" width="7.42578125" style="1058" customWidth="1"/>
    <col min="9223" max="9224" width="10.5703125" style="1058" customWidth="1"/>
    <col min="9225" max="9225" width="10.5703125" style="1058" bestFit="1" customWidth="1"/>
    <col min="9226" max="9226" width="9.5703125" style="1058" bestFit="1" customWidth="1"/>
    <col min="9227" max="9227" width="8.85546875" style="1058" bestFit="1" customWidth="1"/>
    <col min="9228" max="9228" width="9.42578125" style="1058" bestFit="1" customWidth="1"/>
    <col min="9229" max="9229" width="8.5703125" style="1058" bestFit="1" customWidth="1"/>
    <col min="9230" max="9230" width="8.7109375" style="1058" bestFit="1" customWidth="1"/>
    <col min="9231" max="9231" width="7.7109375" style="1058" customWidth="1"/>
    <col min="9232" max="9232" width="14" style="1058" customWidth="1"/>
    <col min="9233" max="9233" width="7.140625" style="1058" bestFit="1" customWidth="1"/>
    <col min="9234" max="9234" width="9.85546875" style="1058" bestFit="1" customWidth="1"/>
    <col min="9235" max="9235" width="15.85546875" style="1058" customWidth="1"/>
    <col min="9236" max="9472" width="9.140625" style="1058"/>
    <col min="9473" max="9473" width="0" style="1058" hidden="1" customWidth="1"/>
    <col min="9474" max="9474" width="5.5703125" style="1058" bestFit="1" customWidth="1"/>
    <col min="9475" max="9475" width="35.28515625" style="1058" customWidth="1"/>
    <col min="9476" max="9477" width="6.140625" style="1058" customWidth="1"/>
    <col min="9478" max="9478" width="7.42578125" style="1058" customWidth="1"/>
    <col min="9479" max="9480" width="10.5703125" style="1058" customWidth="1"/>
    <col min="9481" max="9481" width="10.5703125" style="1058" bestFit="1" customWidth="1"/>
    <col min="9482" max="9482" width="9.5703125" style="1058" bestFit="1" customWidth="1"/>
    <col min="9483" max="9483" width="8.85546875" style="1058" bestFit="1" customWidth="1"/>
    <col min="9484" max="9484" width="9.42578125" style="1058" bestFit="1" customWidth="1"/>
    <col min="9485" max="9485" width="8.5703125" style="1058" bestFit="1" customWidth="1"/>
    <col min="9486" max="9486" width="8.7109375" style="1058" bestFit="1" customWidth="1"/>
    <col min="9487" max="9487" width="7.7109375" style="1058" customWidth="1"/>
    <col min="9488" max="9488" width="14" style="1058" customWidth="1"/>
    <col min="9489" max="9489" width="7.140625" style="1058" bestFit="1" customWidth="1"/>
    <col min="9490" max="9490" width="9.85546875" style="1058" bestFit="1" customWidth="1"/>
    <col min="9491" max="9491" width="15.85546875" style="1058" customWidth="1"/>
    <col min="9492" max="9728" width="9.140625" style="1058"/>
    <col min="9729" max="9729" width="0" style="1058" hidden="1" customWidth="1"/>
    <col min="9730" max="9730" width="5.5703125" style="1058" bestFit="1" customWidth="1"/>
    <col min="9731" max="9731" width="35.28515625" style="1058" customWidth="1"/>
    <col min="9732" max="9733" width="6.140625" style="1058" customWidth="1"/>
    <col min="9734" max="9734" width="7.42578125" style="1058" customWidth="1"/>
    <col min="9735" max="9736" width="10.5703125" style="1058" customWidth="1"/>
    <col min="9737" max="9737" width="10.5703125" style="1058" bestFit="1" customWidth="1"/>
    <col min="9738" max="9738" width="9.5703125" style="1058" bestFit="1" customWidth="1"/>
    <col min="9739" max="9739" width="8.85546875" style="1058" bestFit="1" customWidth="1"/>
    <col min="9740" max="9740" width="9.42578125" style="1058" bestFit="1" customWidth="1"/>
    <col min="9741" max="9741" width="8.5703125" style="1058" bestFit="1" customWidth="1"/>
    <col min="9742" max="9742" width="8.7109375" style="1058" bestFit="1" customWidth="1"/>
    <col min="9743" max="9743" width="7.7109375" style="1058" customWidth="1"/>
    <col min="9744" max="9744" width="14" style="1058" customWidth="1"/>
    <col min="9745" max="9745" width="7.140625" style="1058" bestFit="1" customWidth="1"/>
    <col min="9746" max="9746" width="9.85546875" style="1058" bestFit="1" customWidth="1"/>
    <col min="9747" max="9747" width="15.85546875" style="1058" customWidth="1"/>
    <col min="9748" max="9984" width="9.140625" style="1058"/>
    <col min="9985" max="9985" width="0" style="1058" hidden="1" customWidth="1"/>
    <col min="9986" max="9986" width="5.5703125" style="1058" bestFit="1" customWidth="1"/>
    <col min="9987" max="9987" width="35.28515625" style="1058" customWidth="1"/>
    <col min="9988" max="9989" width="6.140625" style="1058" customWidth="1"/>
    <col min="9990" max="9990" width="7.42578125" style="1058" customWidth="1"/>
    <col min="9991" max="9992" width="10.5703125" style="1058" customWidth="1"/>
    <col min="9993" max="9993" width="10.5703125" style="1058" bestFit="1" customWidth="1"/>
    <col min="9994" max="9994" width="9.5703125" style="1058" bestFit="1" customWidth="1"/>
    <col min="9995" max="9995" width="8.85546875" style="1058" bestFit="1" customWidth="1"/>
    <col min="9996" max="9996" width="9.42578125" style="1058" bestFit="1" customWidth="1"/>
    <col min="9997" max="9997" width="8.5703125" style="1058" bestFit="1" customWidth="1"/>
    <col min="9998" max="9998" width="8.7109375" style="1058" bestFit="1" customWidth="1"/>
    <col min="9999" max="9999" width="7.7109375" style="1058" customWidth="1"/>
    <col min="10000" max="10000" width="14" style="1058" customWidth="1"/>
    <col min="10001" max="10001" width="7.140625" style="1058" bestFit="1" customWidth="1"/>
    <col min="10002" max="10002" width="9.85546875" style="1058" bestFit="1" customWidth="1"/>
    <col min="10003" max="10003" width="15.85546875" style="1058" customWidth="1"/>
    <col min="10004" max="10240" width="9.140625" style="1058"/>
    <col min="10241" max="10241" width="0" style="1058" hidden="1" customWidth="1"/>
    <col min="10242" max="10242" width="5.5703125" style="1058" bestFit="1" customWidth="1"/>
    <col min="10243" max="10243" width="35.28515625" style="1058" customWidth="1"/>
    <col min="10244" max="10245" width="6.140625" style="1058" customWidth="1"/>
    <col min="10246" max="10246" width="7.42578125" style="1058" customWidth="1"/>
    <col min="10247" max="10248" width="10.5703125" style="1058" customWidth="1"/>
    <col min="10249" max="10249" width="10.5703125" style="1058" bestFit="1" customWidth="1"/>
    <col min="10250" max="10250" width="9.5703125" style="1058" bestFit="1" customWidth="1"/>
    <col min="10251" max="10251" width="8.85546875" style="1058" bestFit="1" customWidth="1"/>
    <col min="10252" max="10252" width="9.42578125" style="1058" bestFit="1" customWidth="1"/>
    <col min="10253" max="10253" width="8.5703125" style="1058" bestFit="1" customWidth="1"/>
    <col min="10254" max="10254" width="8.7109375" style="1058" bestFit="1" customWidth="1"/>
    <col min="10255" max="10255" width="7.7109375" style="1058" customWidth="1"/>
    <col min="10256" max="10256" width="14" style="1058" customWidth="1"/>
    <col min="10257" max="10257" width="7.140625" style="1058" bestFit="1" customWidth="1"/>
    <col min="10258" max="10258" width="9.85546875" style="1058" bestFit="1" customWidth="1"/>
    <col min="10259" max="10259" width="15.85546875" style="1058" customWidth="1"/>
    <col min="10260" max="10496" width="9.140625" style="1058"/>
    <col min="10497" max="10497" width="0" style="1058" hidden="1" customWidth="1"/>
    <col min="10498" max="10498" width="5.5703125" style="1058" bestFit="1" customWidth="1"/>
    <col min="10499" max="10499" width="35.28515625" style="1058" customWidth="1"/>
    <col min="10500" max="10501" width="6.140625" style="1058" customWidth="1"/>
    <col min="10502" max="10502" width="7.42578125" style="1058" customWidth="1"/>
    <col min="10503" max="10504" width="10.5703125" style="1058" customWidth="1"/>
    <col min="10505" max="10505" width="10.5703125" style="1058" bestFit="1" customWidth="1"/>
    <col min="10506" max="10506" width="9.5703125" style="1058" bestFit="1" customWidth="1"/>
    <col min="10507" max="10507" width="8.85546875" style="1058" bestFit="1" customWidth="1"/>
    <col min="10508" max="10508" width="9.42578125" style="1058" bestFit="1" customWidth="1"/>
    <col min="10509" max="10509" width="8.5703125" style="1058" bestFit="1" customWidth="1"/>
    <col min="10510" max="10510" width="8.7109375" style="1058" bestFit="1" customWidth="1"/>
    <col min="10511" max="10511" width="7.7109375" style="1058" customWidth="1"/>
    <col min="10512" max="10512" width="14" style="1058" customWidth="1"/>
    <col min="10513" max="10513" width="7.140625" style="1058" bestFit="1" customWidth="1"/>
    <col min="10514" max="10514" width="9.85546875" style="1058" bestFit="1" customWidth="1"/>
    <col min="10515" max="10515" width="15.85546875" style="1058" customWidth="1"/>
    <col min="10516" max="10752" width="9.140625" style="1058"/>
    <col min="10753" max="10753" width="0" style="1058" hidden="1" customWidth="1"/>
    <col min="10754" max="10754" width="5.5703125" style="1058" bestFit="1" customWidth="1"/>
    <col min="10755" max="10755" width="35.28515625" style="1058" customWidth="1"/>
    <col min="10756" max="10757" width="6.140625" style="1058" customWidth="1"/>
    <col min="10758" max="10758" width="7.42578125" style="1058" customWidth="1"/>
    <col min="10759" max="10760" width="10.5703125" style="1058" customWidth="1"/>
    <col min="10761" max="10761" width="10.5703125" style="1058" bestFit="1" customWidth="1"/>
    <col min="10762" max="10762" width="9.5703125" style="1058" bestFit="1" customWidth="1"/>
    <col min="10763" max="10763" width="8.85546875" style="1058" bestFit="1" customWidth="1"/>
    <col min="10764" max="10764" width="9.42578125" style="1058" bestFit="1" customWidth="1"/>
    <col min="10765" max="10765" width="8.5703125" style="1058" bestFit="1" customWidth="1"/>
    <col min="10766" max="10766" width="8.7109375" style="1058" bestFit="1" customWidth="1"/>
    <col min="10767" max="10767" width="7.7109375" style="1058" customWidth="1"/>
    <col min="10768" max="10768" width="14" style="1058" customWidth="1"/>
    <col min="10769" max="10769" width="7.140625" style="1058" bestFit="1" customWidth="1"/>
    <col min="10770" max="10770" width="9.85546875" style="1058" bestFit="1" customWidth="1"/>
    <col min="10771" max="10771" width="15.85546875" style="1058" customWidth="1"/>
    <col min="10772" max="11008" width="9.140625" style="1058"/>
    <col min="11009" max="11009" width="0" style="1058" hidden="1" customWidth="1"/>
    <col min="11010" max="11010" width="5.5703125" style="1058" bestFit="1" customWidth="1"/>
    <col min="11011" max="11011" width="35.28515625" style="1058" customWidth="1"/>
    <col min="11012" max="11013" width="6.140625" style="1058" customWidth="1"/>
    <col min="11014" max="11014" width="7.42578125" style="1058" customWidth="1"/>
    <col min="11015" max="11016" width="10.5703125" style="1058" customWidth="1"/>
    <col min="11017" max="11017" width="10.5703125" style="1058" bestFit="1" customWidth="1"/>
    <col min="11018" max="11018" width="9.5703125" style="1058" bestFit="1" customWidth="1"/>
    <col min="11019" max="11019" width="8.85546875" style="1058" bestFit="1" customWidth="1"/>
    <col min="11020" max="11020" width="9.42578125" style="1058" bestFit="1" customWidth="1"/>
    <col min="11021" max="11021" width="8.5703125" style="1058" bestFit="1" customWidth="1"/>
    <col min="11022" max="11022" width="8.7109375" style="1058" bestFit="1" customWidth="1"/>
    <col min="11023" max="11023" width="7.7109375" style="1058" customWidth="1"/>
    <col min="11024" max="11024" width="14" style="1058" customWidth="1"/>
    <col min="11025" max="11025" width="7.140625" style="1058" bestFit="1" customWidth="1"/>
    <col min="11026" max="11026" width="9.85546875" style="1058" bestFit="1" customWidth="1"/>
    <col min="11027" max="11027" width="15.85546875" style="1058" customWidth="1"/>
    <col min="11028" max="11264" width="9.140625" style="1058"/>
    <col min="11265" max="11265" width="0" style="1058" hidden="1" customWidth="1"/>
    <col min="11266" max="11266" width="5.5703125" style="1058" bestFit="1" customWidth="1"/>
    <col min="11267" max="11267" width="35.28515625" style="1058" customWidth="1"/>
    <col min="11268" max="11269" width="6.140625" style="1058" customWidth="1"/>
    <col min="11270" max="11270" width="7.42578125" style="1058" customWidth="1"/>
    <col min="11271" max="11272" width="10.5703125" style="1058" customWidth="1"/>
    <col min="11273" max="11273" width="10.5703125" style="1058" bestFit="1" customWidth="1"/>
    <col min="11274" max="11274" width="9.5703125" style="1058" bestFit="1" customWidth="1"/>
    <col min="11275" max="11275" width="8.85546875" style="1058" bestFit="1" customWidth="1"/>
    <col min="11276" max="11276" width="9.42578125" style="1058" bestFit="1" customWidth="1"/>
    <col min="11277" max="11277" width="8.5703125" style="1058" bestFit="1" customWidth="1"/>
    <col min="11278" max="11278" width="8.7109375" style="1058" bestFit="1" customWidth="1"/>
    <col min="11279" max="11279" width="7.7109375" style="1058" customWidth="1"/>
    <col min="11280" max="11280" width="14" style="1058" customWidth="1"/>
    <col min="11281" max="11281" width="7.140625" style="1058" bestFit="1" customWidth="1"/>
    <col min="11282" max="11282" width="9.85546875" style="1058" bestFit="1" customWidth="1"/>
    <col min="11283" max="11283" width="15.85546875" style="1058" customWidth="1"/>
    <col min="11284" max="11520" width="9.140625" style="1058"/>
    <col min="11521" max="11521" width="0" style="1058" hidden="1" customWidth="1"/>
    <col min="11522" max="11522" width="5.5703125" style="1058" bestFit="1" customWidth="1"/>
    <col min="11523" max="11523" width="35.28515625" style="1058" customWidth="1"/>
    <col min="11524" max="11525" width="6.140625" style="1058" customWidth="1"/>
    <col min="11526" max="11526" width="7.42578125" style="1058" customWidth="1"/>
    <col min="11527" max="11528" width="10.5703125" style="1058" customWidth="1"/>
    <col min="11529" max="11529" width="10.5703125" style="1058" bestFit="1" customWidth="1"/>
    <col min="11530" max="11530" width="9.5703125" style="1058" bestFit="1" customWidth="1"/>
    <col min="11531" max="11531" width="8.85546875" style="1058" bestFit="1" customWidth="1"/>
    <col min="11532" max="11532" width="9.42578125" style="1058" bestFit="1" customWidth="1"/>
    <col min="11533" max="11533" width="8.5703125" style="1058" bestFit="1" customWidth="1"/>
    <col min="11534" max="11534" width="8.7109375" style="1058" bestFit="1" customWidth="1"/>
    <col min="11535" max="11535" width="7.7109375" style="1058" customWidth="1"/>
    <col min="11536" max="11536" width="14" style="1058" customWidth="1"/>
    <col min="11537" max="11537" width="7.140625" style="1058" bestFit="1" customWidth="1"/>
    <col min="11538" max="11538" width="9.85546875" style="1058" bestFit="1" customWidth="1"/>
    <col min="11539" max="11539" width="15.85546875" style="1058" customWidth="1"/>
    <col min="11540" max="11776" width="9.140625" style="1058"/>
    <col min="11777" max="11777" width="0" style="1058" hidden="1" customWidth="1"/>
    <col min="11778" max="11778" width="5.5703125" style="1058" bestFit="1" customWidth="1"/>
    <col min="11779" max="11779" width="35.28515625" style="1058" customWidth="1"/>
    <col min="11780" max="11781" width="6.140625" style="1058" customWidth="1"/>
    <col min="11782" max="11782" width="7.42578125" style="1058" customWidth="1"/>
    <col min="11783" max="11784" width="10.5703125" style="1058" customWidth="1"/>
    <col min="11785" max="11785" width="10.5703125" style="1058" bestFit="1" customWidth="1"/>
    <col min="11786" max="11786" width="9.5703125" style="1058" bestFit="1" customWidth="1"/>
    <col min="11787" max="11787" width="8.85546875" style="1058" bestFit="1" customWidth="1"/>
    <col min="11788" max="11788" width="9.42578125" style="1058" bestFit="1" customWidth="1"/>
    <col min="11789" max="11789" width="8.5703125" style="1058" bestFit="1" customWidth="1"/>
    <col min="11790" max="11790" width="8.7109375" style="1058" bestFit="1" customWidth="1"/>
    <col min="11791" max="11791" width="7.7109375" style="1058" customWidth="1"/>
    <col min="11792" max="11792" width="14" style="1058" customWidth="1"/>
    <col min="11793" max="11793" width="7.140625" style="1058" bestFit="1" customWidth="1"/>
    <col min="11794" max="11794" width="9.85546875" style="1058" bestFit="1" customWidth="1"/>
    <col min="11795" max="11795" width="15.85546875" style="1058" customWidth="1"/>
    <col min="11796" max="12032" width="9.140625" style="1058"/>
    <col min="12033" max="12033" width="0" style="1058" hidden="1" customWidth="1"/>
    <col min="12034" max="12034" width="5.5703125" style="1058" bestFit="1" customWidth="1"/>
    <col min="12035" max="12035" width="35.28515625" style="1058" customWidth="1"/>
    <col min="12036" max="12037" width="6.140625" style="1058" customWidth="1"/>
    <col min="12038" max="12038" width="7.42578125" style="1058" customWidth="1"/>
    <col min="12039" max="12040" width="10.5703125" style="1058" customWidth="1"/>
    <col min="12041" max="12041" width="10.5703125" style="1058" bestFit="1" customWidth="1"/>
    <col min="12042" max="12042" width="9.5703125" style="1058" bestFit="1" customWidth="1"/>
    <col min="12043" max="12043" width="8.85546875" style="1058" bestFit="1" customWidth="1"/>
    <col min="12044" max="12044" width="9.42578125" style="1058" bestFit="1" customWidth="1"/>
    <col min="12045" max="12045" width="8.5703125" style="1058" bestFit="1" customWidth="1"/>
    <col min="12046" max="12046" width="8.7109375" style="1058" bestFit="1" customWidth="1"/>
    <col min="12047" max="12047" width="7.7109375" style="1058" customWidth="1"/>
    <col min="12048" max="12048" width="14" style="1058" customWidth="1"/>
    <col min="12049" max="12049" width="7.140625" style="1058" bestFit="1" customWidth="1"/>
    <col min="12050" max="12050" width="9.85546875" style="1058" bestFit="1" customWidth="1"/>
    <col min="12051" max="12051" width="15.85546875" style="1058" customWidth="1"/>
    <col min="12052" max="12288" width="9.140625" style="1058"/>
    <col min="12289" max="12289" width="0" style="1058" hidden="1" customWidth="1"/>
    <col min="12290" max="12290" width="5.5703125" style="1058" bestFit="1" customWidth="1"/>
    <col min="12291" max="12291" width="35.28515625" style="1058" customWidth="1"/>
    <col min="12292" max="12293" width="6.140625" style="1058" customWidth="1"/>
    <col min="12294" max="12294" width="7.42578125" style="1058" customWidth="1"/>
    <col min="12295" max="12296" width="10.5703125" style="1058" customWidth="1"/>
    <col min="12297" max="12297" width="10.5703125" style="1058" bestFit="1" customWidth="1"/>
    <col min="12298" max="12298" width="9.5703125" style="1058" bestFit="1" customWidth="1"/>
    <col min="12299" max="12299" width="8.85546875" style="1058" bestFit="1" customWidth="1"/>
    <col min="12300" max="12300" width="9.42578125" style="1058" bestFit="1" customWidth="1"/>
    <col min="12301" max="12301" width="8.5703125" style="1058" bestFit="1" customWidth="1"/>
    <col min="12302" max="12302" width="8.7109375" style="1058" bestFit="1" customWidth="1"/>
    <col min="12303" max="12303" width="7.7109375" style="1058" customWidth="1"/>
    <col min="12304" max="12304" width="14" style="1058" customWidth="1"/>
    <col min="12305" max="12305" width="7.140625" style="1058" bestFit="1" customWidth="1"/>
    <col min="12306" max="12306" width="9.85546875" style="1058" bestFit="1" customWidth="1"/>
    <col min="12307" max="12307" width="15.85546875" style="1058" customWidth="1"/>
    <col min="12308" max="12544" width="9.140625" style="1058"/>
    <col min="12545" max="12545" width="0" style="1058" hidden="1" customWidth="1"/>
    <col min="12546" max="12546" width="5.5703125" style="1058" bestFit="1" customWidth="1"/>
    <col min="12547" max="12547" width="35.28515625" style="1058" customWidth="1"/>
    <col min="12548" max="12549" width="6.140625" style="1058" customWidth="1"/>
    <col min="12550" max="12550" width="7.42578125" style="1058" customWidth="1"/>
    <col min="12551" max="12552" width="10.5703125" style="1058" customWidth="1"/>
    <col min="12553" max="12553" width="10.5703125" style="1058" bestFit="1" customWidth="1"/>
    <col min="12554" max="12554" width="9.5703125" style="1058" bestFit="1" customWidth="1"/>
    <col min="12555" max="12555" width="8.85546875" style="1058" bestFit="1" customWidth="1"/>
    <col min="12556" max="12556" width="9.42578125" style="1058" bestFit="1" customWidth="1"/>
    <col min="12557" max="12557" width="8.5703125" style="1058" bestFit="1" customWidth="1"/>
    <col min="12558" max="12558" width="8.7109375" style="1058" bestFit="1" customWidth="1"/>
    <col min="12559" max="12559" width="7.7109375" style="1058" customWidth="1"/>
    <col min="12560" max="12560" width="14" style="1058" customWidth="1"/>
    <col min="12561" max="12561" width="7.140625" style="1058" bestFit="1" customWidth="1"/>
    <col min="12562" max="12562" width="9.85546875" style="1058" bestFit="1" customWidth="1"/>
    <col min="12563" max="12563" width="15.85546875" style="1058" customWidth="1"/>
    <col min="12564" max="12800" width="9.140625" style="1058"/>
    <col min="12801" max="12801" width="0" style="1058" hidden="1" customWidth="1"/>
    <col min="12802" max="12802" width="5.5703125" style="1058" bestFit="1" customWidth="1"/>
    <col min="12803" max="12803" width="35.28515625" style="1058" customWidth="1"/>
    <col min="12804" max="12805" width="6.140625" style="1058" customWidth="1"/>
    <col min="12806" max="12806" width="7.42578125" style="1058" customWidth="1"/>
    <col min="12807" max="12808" width="10.5703125" style="1058" customWidth="1"/>
    <col min="12809" max="12809" width="10.5703125" style="1058" bestFit="1" customWidth="1"/>
    <col min="12810" max="12810" width="9.5703125" style="1058" bestFit="1" customWidth="1"/>
    <col min="12811" max="12811" width="8.85546875" style="1058" bestFit="1" customWidth="1"/>
    <col min="12812" max="12812" width="9.42578125" style="1058" bestFit="1" customWidth="1"/>
    <col min="12813" max="12813" width="8.5703125" style="1058" bestFit="1" customWidth="1"/>
    <col min="12814" max="12814" width="8.7109375" style="1058" bestFit="1" customWidth="1"/>
    <col min="12815" max="12815" width="7.7109375" style="1058" customWidth="1"/>
    <col min="12816" max="12816" width="14" style="1058" customWidth="1"/>
    <col min="12817" max="12817" width="7.140625" style="1058" bestFit="1" customWidth="1"/>
    <col min="12818" max="12818" width="9.85546875" style="1058" bestFit="1" customWidth="1"/>
    <col min="12819" max="12819" width="15.85546875" style="1058" customWidth="1"/>
    <col min="12820" max="13056" width="9.140625" style="1058"/>
    <col min="13057" max="13057" width="0" style="1058" hidden="1" customWidth="1"/>
    <col min="13058" max="13058" width="5.5703125" style="1058" bestFit="1" customWidth="1"/>
    <col min="13059" max="13059" width="35.28515625" style="1058" customWidth="1"/>
    <col min="13060" max="13061" width="6.140625" style="1058" customWidth="1"/>
    <col min="13062" max="13062" width="7.42578125" style="1058" customWidth="1"/>
    <col min="13063" max="13064" width="10.5703125" style="1058" customWidth="1"/>
    <col min="13065" max="13065" width="10.5703125" style="1058" bestFit="1" customWidth="1"/>
    <col min="13066" max="13066" width="9.5703125" style="1058" bestFit="1" customWidth="1"/>
    <col min="13067" max="13067" width="8.85546875" style="1058" bestFit="1" customWidth="1"/>
    <col min="13068" max="13068" width="9.42578125" style="1058" bestFit="1" customWidth="1"/>
    <col min="13069" max="13069" width="8.5703125" style="1058" bestFit="1" customWidth="1"/>
    <col min="13070" max="13070" width="8.7109375" style="1058" bestFit="1" customWidth="1"/>
    <col min="13071" max="13071" width="7.7109375" style="1058" customWidth="1"/>
    <col min="13072" max="13072" width="14" style="1058" customWidth="1"/>
    <col min="13073" max="13073" width="7.140625" style="1058" bestFit="1" customWidth="1"/>
    <col min="13074" max="13074" width="9.85546875" style="1058" bestFit="1" customWidth="1"/>
    <col min="13075" max="13075" width="15.85546875" style="1058" customWidth="1"/>
    <col min="13076" max="13312" width="9.140625" style="1058"/>
    <col min="13313" max="13313" width="0" style="1058" hidden="1" customWidth="1"/>
    <col min="13314" max="13314" width="5.5703125" style="1058" bestFit="1" customWidth="1"/>
    <col min="13315" max="13315" width="35.28515625" style="1058" customWidth="1"/>
    <col min="13316" max="13317" width="6.140625" style="1058" customWidth="1"/>
    <col min="13318" max="13318" width="7.42578125" style="1058" customWidth="1"/>
    <col min="13319" max="13320" width="10.5703125" style="1058" customWidth="1"/>
    <col min="13321" max="13321" width="10.5703125" style="1058" bestFit="1" customWidth="1"/>
    <col min="13322" max="13322" width="9.5703125" style="1058" bestFit="1" customWidth="1"/>
    <col min="13323" max="13323" width="8.85546875" style="1058" bestFit="1" customWidth="1"/>
    <col min="13324" max="13324" width="9.42578125" style="1058" bestFit="1" customWidth="1"/>
    <col min="13325" max="13325" width="8.5703125" style="1058" bestFit="1" customWidth="1"/>
    <col min="13326" max="13326" width="8.7109375" style="1058" bestFit="1" customWidth="1"/>
    <col min="13327" max="13327" width="7.7109375" style="1058" customWidth="1"/>
    <col min="13328" max="13328" width="14" style="1058" customWidth="1"/>
    <col min="13329" max="13329" width="7.140625" style="1058" bestFit="1" customWidth="1"/>
    <col min="13330" max="13330" width="9.85546875" style="1058" bestFit="1" customWidth="1"/>
    <col min="13331" max="13331" width="15.85546875" style="1058" customWidth="1"/>
    <col min="13332" max="13568" width="9.140625" style="1058"/>
    <col min="13569" max="13569" width="0" style="1058" hidden="1" customWidth="1"/>
    <col min="13570" max="13570" width="5.5703125" style="1058" bestFit="1" customWidth="1"/>
    <col min="13571" max="13571" width="35.28515625" style="1058" customWidth="1"/>
    <col min="13572" max="13573" width="6.140625" style="1058" customWidth="1"/>
    <col min="13574" max="13574" width="7.42578125" style="1058" customWidth="1"/>
    <col min="13575" max="13576" width="10.5703125" style="1058" customWidth="1"/>
    <col min="13577" max="13577" width="10.5703125" style="1058" bestFit="1" customWidth="1"/>
    <col min="13578" max="13578" width="9.5703125" style="1058" bestFit="1" customWidth="1"/>
    <col min="13579" max="13579" width="8.85546875" style="1058" bestFit="1" customWidth="1"/>
    <col min="13580" max="13580" width="9.42578125" style="1058" bestFit="1" customWidth="1"/>
    <col min="13581" max="13581" width="8.5703125" style="1058" bestFit="1" customWidth="1"/>
    <col min="13582" max="13582" width="8.7109375" style="1058" bestFit="1" customWidth="1"/>
    <col min="13583" max="13583" width="7.7109375" style="1058" customWidth="1"/>
    <col min="13584" max="13584" width="14" style="1058" customWidth="1"/>
    <col min="13585" max="13585" width="7.140625" style="1058" bestFit="1" customWidth="1"/>
    <col min="13586" max="13586" width="9.85546875" style="1058" bestFit="1" customWidth="1"/>
    <col min="13587" max="13587" width="15.85546875" style="1058" customWidth="1"/>
    <col min="13588" max="13824" width="9.140625" style="1058"/>
    <col min="13825" max="13825" width="0" style="1058" hidden="1" customWidth="1"/>
    <col min="13826" max="13826" width="5.5703125" style="1058" bestFit="1" customWidth="1"/>
    <col min="13827" max="13827" width="35.28515625" style="1058" customWidth="1"/>
    <col min="13828" max="13829" width="6.140625" style="1058" customWidth="1"/>
    <col min="13830" max="13830" width="7.42578125" style="1058" customWidth="1"/>
    <col min="13831" max="13832" width="10.5703125" style="1058" customWidth="1"/>
    <col min="13833" max="13833" width="10.5703125" style="1058" bestFit="1" customWidth="1"/>
    <col min="13834" max="13834" width="9.5703125" style="1058" bestFit="1" customWidth="1"/>
    <col min="13835" max="13835" width="8.85546875" style="1058" bestFit="1" customWidth="1"/>
    <col min="13836" max="13836" width="9.42578125" style="1058" bestFit="1" customWidth="1"/>
    <col min="13837" max="13837" width="8.5703125" style="1058" bestFit="1" customWidth="1"/>
    <col min="13838" max="13838" width="8.7109375" style="1058" bestFit="1" customWidth="1"/>
    <col min="13839" max="13839" width="7.7109375" style="1058" customWidth="1"/>
    <col min="13840" max="13840" width="14" style="1058" customWidth="1"/>
    <col min="13841" max="13841" width="7.140625" style="1058" bestFit="1" customWidth="1"/>
    <col min="13842" max="13842" width="9.85546875" style="1058" bestFit="1" customWidth="1"/>
    <col min="13843" max="13843" width="15.85546875" style="1058" customWidth="1"/>
    <col min="13844" max="14080" width="9.140625" style="1058"/>
    <col min="14081" max="14081" width="0" style="1058" hidden="1" customWidth="1"/>
    <col min="14082" max="14082" width="5.5703125" style="1058" bestFit="1" customWidth="1"/>
    <col min="14083" max="14083" width="35.28515625" style="1058" customWidth="1"/>
    <col min="14084" max="14085" width="6.140625" style="1058" customWidth="1"/>
    <col min="14086" max="14086" width="7.42578125" style="1058" customWidth="1"/>
    <col min="14087" max="14088" width="10.5703125" style="1058" customWidth="1"/>
    <col min="14089" max="14089" width="10.5703125" style="1058" bestFit="1" customWidth="1"/>
    <col min="14090" max="14090" width="9.5703125" style="1058" bestFit="1" customWidth="1"/>
    <col min="14091" max="14091" width="8.85546875" style="1058" bestFit="1" customWidth="1"/>
    <col min="14092" max="14092" width="9.42578125" style="1058" bestFit="1" customWidth="1"/>
    <col min="14093" max="14093" width="8.5703125" style="1058" bestFit="1" customWidth="1"/>
    <col min="14094" max="14094" width="8.7109375" style="1058" bestFit="1" customWidth="1"/>
    <col min="14095" max="14095" width="7.7109375" style="1058" customWidth="1"/>
    <col min="14096" max="14096" width="14" style="1058" customWidth="1"/>
    <col min="14097" max="14097" width="7.140625" style="1058" bestFit="1" customWidth="1"/>
    <col min="14098" max="14098" width="9.85546875" style="1058" bestFit="1" customWidth="1"/>
    <col min="14099" max="14099" width="15.85546875" style="1058" customWidth="1"/>
    <col min="14100" max="14336" width="9.140625" style="1058"/>
    <col min="14337" max="14337" width="0" style="1058" hidden="1" customWidth="1"/>
    <col min="14338" max="14338" width="5.5703125" style="1058" bestFit="1" customWidth="1"/>
    <col min="14339" max="14339" width="35.28515625" style="1058" customWidth="1"/>
    <col min="14340" max="14341" width="6.140625" style="1058" customWidth="1"/>
    <col min="14342" max="14342" width="7.42578125" style="1058" customWidth="1"/>
    <col min="14343" max="14344" width="10.5703125" style="1058" customWidth="1"/>
    <col min="14345" max="14345" width="10.5703125" style="1058" bestFit="1" customWidth="1"/>
    <col min="14346" max="14346" width="9.5703125" style="1058" bestFit="1" customWidth="1"/>
    <col min="14347" max="14347" width="8.85546875" style="1058" bestFit="1" customWidth="1"/>
    <col min="14348" max="14348" width="9.42578125" style="1058" bestFit="1" customWidth="1"/>
    <col min="14349" max="14349" width="8.5703125" style="1058" bestFit="1" customWidth="1"/>
    <col min="14350" max="14350" width="8.7109375" style="1058" bestFit="1" customWidth="1"/>
    <col min="14351" max="14351" width="7.7109375" style="1058" customWidth="1"/>
    <col min="14352" max="14352" width="14" style="1058" customWidth="1"/>
    <col min="14353" max="14353" width="7.140625" style="1058" bestFit="1" customWidth="1"/>
    <col min="14354" max="14354" width="9.85546875" style="1058" bestFit="1" customWidth="1"/>
    <col min="14355" max="14355" width="15.85546875" style="1058" customWidth="1"/>
    <col min="14356" max="14592" width="9.140625" style="1058"/>
    <col min="14593" max="14593" width="0" style="1058" hidden="1" customWidth="1"/>
    <col min="14594" max="14594" width="5.5703125" style="1058" bestFit="1" customWidth="1"/>
    <col min="14595" max="14595" width="35.28515625" style="1058" customWidth="1"/>
    <col min="14596" max="14597" width="6.140625" style="1058" customWidth="1"/>
    <col min="14598" max="14598" width="7.42578125" style="1058" customWidth="1"/>
    <col min="14599" max="14600" width="10.5703125" style="1058" customWidth="1"/>
    <col min="14601" max="14601" width="10.5703125" style="1058" bestFit="1" customWidth="1"/>
    <col min="14602" max="14602" width="9.5703125" style="1058" bestFit="1" customWidth="1"/>
    <col min="14603" max="14603" width="8.85546875" style="1058" bestFit="1" customWidth="1"/>
    <col min="14604" max="14604" width="9.42578125" style="1058" bestFit="1" customWidth="1"/>
    <col min="14605" max="14605" width="8.5703125" style="1058" bestFit="1" customWidth="1"/>
    <col min="14606" max="14606" width="8.7109375" style="1058" bestFit="1" customWidth="1"/>
    <col min="14607" max="14607" width="7.7109375" style="1058" customWidth="1"/>
    <col min="14608" max="14608" width="14" style="1058" customWidth="1"/>
    <col min="14609" max="14609" width="7.140625" style="1058" bestFit="1" customWidth="1"/>
    <col min="14610" max="14610" width="9.85546875" style="1058" bestFit="1" customWidth="1"/>
    <col min="14611" max="14611" width="15.85546875" style="1058" customWidth="1"/>
    <col min="14612" max="14848" width="9.140625" style="1058"/>
    <col min="14849" max="14849" width="0" style="1058" hidden="1" customWidth="1"/>
    <col min="14850" max="14850" width="5.5703125" style="1058" bestFit="1" customWidth="1"/>
    <col min="14851" max="14851" width="35.28515625" style="1058" customWidth="1"/>
    <col min="14852" max="14853" width="6.140625" style="1058" customWidth="1"/>
    <col min="14854" max="14854" width="7.42578125" style="1058" customWidth="1"/>
    <col min="14855" max="14856" width="10.5703125" style="1058" customWidth="1"/>
    <col min="14857" max="14857" width="10.5703125" style="1058" bestFit="1" customWidth="1"/>
    <col min="14858" max="14858" width="9.5703125" style="1058" bestFit="1" customWidth="1"/>
    <col min="14859" max="14859" width="8.85546875" style="1058" bestFit="1" customWidth="1"/>
    <col min="14860" max="14860" width="9.42578125" style="1058" bestFit="1" customWidth="1"/>
    <col min="14861" max="14861" width="8.5703125" style="1058" bestFit="1" customWidth="1"/>
    <col min="14862" max="14862" width="8.7109375" style="1058" bestFit="1" customWidth="1"/>
    <col min="14863" max="14863" width="7.7109375" style="1058" customWidth="1"/>
    <col min="14864" max="14864" width="14" style="1058" customWidth="1"/>
    <col min="14865" max="14865" width="7.140625" style="1058" bestFit="1" customWidth="1"/>
    <col min="14866" max="14866" width="9.85546875" style="1058" bestFit="1" customWidth="1"/>
    <col min="14867" max="14867" width="15.85546875" style="1058" customWidth="1"/>
    <col min="14868" max="15104" width="9.140625" style="1058"/>
    <col min="15105" max="15105" width="0" style="1058" hidden="1" customWidth="1"/>
    <col min="15106" max="15106" width="5.5703125" style="1058" bestFit="1" customWidth="1"/>
    <col min="15107" max="15107" width="35.28515625" style="1058" customWidth="1"/>
    <col min="15108" max="15109" width="6.140625" style="1058" customWidth="1"/>
    <col min="15110" max="15110" width="7.42578125" style="1058" customWidth="1"/>
    <col min="15111" max="15112" width="10.5703125" style="1058" customWidth="1"/>
    <col min="15113" max="15113" width="10.5703125" style="1058" bestFit="1" customWidth="1"/>
    <col min="15114" max="15114" width="9.5703125" style="1058" bestFit="1" customWidth="1"/>
    <col min="15115" max="15115" width="8.85546875" style="1058" bestFit="1" customWidth="1"/>
    <col min="15116" max="15116" width="9.42578125" style="1058" bestFit="1" customWidth="1"/>
    <col min="15117" max="15117" width="8.5703125" style="1058" bestFit="1" customWidth="1"/>
    <col min="15118" max="15118" width="8.7109375" style="1058" bestFit="1" customWidth="1"/>
    <col min="15119" max="15119" width="7.7109375" style="1058" customWidth="1"/>
    <col min="15120" max="15120" width="14" style="1058" customWidth="1"/>
    <col min="15121" max="15121" width="7.140625" style="1058" bestFit="1" customWidth="1"/>
    <col min="15122" max="15122" width="9.85546875" style="1058" bestFit="1" customWidth="1"/>
    <col min="15123" max="15123" width="15.85546875" style="1058" customWidth="1"/>
    <col min="15124" max="15360" width="9.140625" style="1058"/>
    <col min="15361" max="15361" width="0" style="1058" hidden="1" customWidth="1"/>
    <col min="15362" max="15362" width="5.5703125" style="1058" bestFit="1" customWidth="1"/>
    <col min="15363" max="15363" width="35.28515625" style="1058" customWidth="1"/>
    <col min="15364" max="15365" width="6.140625" style="1058" customWidth="1"/>
    <col min="15366" max="15366" width="7.42578125" style="1058" customWidth="1"/>
    <col min="15367" max="15368" width="10.5703125" style="1058" customWidth="1"/>
    <col min="15369" max="15369" width="10.5703125" style="1058" bestFit="1" customWidth="1"/>
    <col min="15370" max="15370" width="9.5703125" style="1058" bestFit="1" customWidth="1"/>
    <col min="15371" max="15371" width="8.85546875" style="1058" bestFit="1" customWidth="1"/>
    <col min="15372" max="15372" width="9.42578125" style="1058" bestFit="1" customWidth="1"/>
    <col min="15373" max="15373" width="8.5703125" style="1058" bestFit="1" customWidth="1"/>
    <col min="15374" max="15374" width="8.7109375" style="1058" bestFit="1" customWidth="1"/>
    <col min="15375" max="15375" width="7.7109375" style="1058" customWidth="1"/>
    <col min="15376" max="15376" width="14" style="1058" customWidth="1"/>
    <col min="15377" max="15377" width="7.140625" style="1058" bestFit="1" customWidth="1"/>
    <col min="15378" max="15378" width="9.85546875" style="1058" bestFit="1" customWidth="1"/>
    <col min="15379" max="15379" width="15.85546875" style="1058" customWidth="1"/>
    <col min="15380" max="15616" width="9.140625" style="1058"/>
    <col min="15617" max="15617" width="0" style="1058" hidden="1" customWidth="1"/>
    <col min="15618" max="15618" width="5.5703125" style="1058" bestFit="1" customWidth="1"/>
    <col min="15619" max="15619" width="35.28515625" style="1058" customWidth="1"/>
    <col min="15620" max="15621" width="6.140625" style="1058" customWidth="1"/>
    <col min="15622" max="15622" width="7.42578125" style="1058" customWidth="1"/>
    <col min="15623" max="15624" width="10.5703125" style="1058" customWidth="1"/>
    <col min="15625" max="15625" width="10.5703125" style="1058" bestFit="1" customWidth="1"/>
    <col min="15626" max="15626" width="9.5703125" style="1058" bestFit="1" customWidth="1"/>
    <col min="15627" max="15627" width="8.85546875" style="1058" bestFit="1" customWidth="1"/>
    <col min="15628" max="15628" width="9.42578125" style="1058" bestFit="1" customWidth="1"/>
    <col min="15629" max="15629" width="8.5703125" style="1058" bestFit="1" customWidth="1"/>
    <col min="15630" max="15630" width="8.7109375" style="1058" bestFit="1" customWidth="1"/>
    <col min="15631" max="15631" width="7.7109375" style="1058" customWidth="1"/>
    <col min="15632" max="15632" width="14" style="1058" customWidth="1"/>
    <col min="15633" max="15633" width="7.140625" style="1058" bestFit="1" customWidth="1"/>
    <col min="15634" max="15634" width="9.85546875" style="1058" bestFit="1" customWidth="1"/>
    <col min="15635" max="15635" width="15.85546875" style="1058" customWidth="1"/>
    <col min="15636" max="15872" width="9.140625" style="1058"/>
    <col min="15873" max="15873" width="0" style="1058" hidden="1" customWidth="1"/>
    <col min="15874" max="15874" width="5.5703125" style="1058" bestFit="1" customWidth="1"/>
    <col min="15875" max="15875" width="35.28515625" style="1058" customWidth="1"/>
    <col min="15876" max="15877" width="6.140625" style="1058" customWidth="1"/>
    <col min="15878" max="15878" width="7.42578125" style="1058" customWidth="1"/>
    <col min="15879" max="15880" width="10.5703125" style="1058" customWidth="1"/>
    <col min="15881" max="15881" width="10.5703125" style="1058" bestFit="1" customWidth="1"/>
    <col min="15882" max="15882" width="9.5703125" style="1058" bestFit="1" customWidth="1"/>
    <col min="15883" max="15883" width="8.85546875" style="1058" bestFit="1" customWidth="1"/>
    <col min="15884" max="15884" width="9.42578125" style="1058" bestFit="1" customWidth="1"/>
    <col min="15885" max="15885" width="8.5703125" style="1058" bestFit="1" customWidth="1"/>
    <col min="15886" max="15886" width="8.7109375" style="1058" bestFit="1" customWidth="1"/>
    <col min="15887" max="15887" width="7.7109375" style="1058" customWidth="1"/>
    <col min="15888" max="15888" width="14" style="1058" customWidth="1"/>
    <col min="15889" max="15889" width="7.140625" style="1058" bestFit="1" customWidth="1"/>
    <col min="15890" max="15890" width="9.85546875" style="1058" bestFit="1" customWidth="1"/>
    <col min="15891" max="15891" width="15.85546875" style="1058" customWidth="1"/>
    <col min="15892" max="16128" width="9.140625" style="1058"/>
    <col min="16129" max="16129" width="0" style="1058" hidden="1" customWidth="1"/>
    <col min="16130" max="16130" width="5.5703125" style="1058" bestFit="1" customWidth="1"/>
    <col min="16131" max="16131" width="35.28515625" style="1058" customWidth="1"/>
    <col min="16132" max="16133" width="6.140625" style="1058" customWidth="1"/>
    <col min="16134" max="16134" width="7.42578125" style="1058" customWidth="1"/>
    <col min="16135" max="16136" width="10.5703125" style="1058" customWidth="1"/>
    <col min="16137" max="16137" width="10.5703125" style="1058" bestFit="1" customWidth="1"/>
    <col min="16138" max="16138" width="9.5703125" style="1058" bestFit="1" customWidth="1"/>
    <col min="16139" max="16139" width="8.85546875" style="1058" bestFit="1" customWidth="1"/>
    <col min="16140" max="16140" width="9.42578125" style="1058" bestFit="1" customWidth="1"/>
    <col min="16141" max="16141" width="8.5703125" style="1058" bestFit="1" customWidth="1"/>
    <col min="16142" max="16142" width="8.7109375" style="1058" bestFit="1" customWidth="1"/>
    <col min="16143" max="16143" width="7.7109375" style="1058" customWidth="1"/>
    <col min="16144" max="16144" width="14" style="1058" customWidth="1"/>
    <col min="16145" max="16145" width="7.140625" style="1058" bestFit="1" customWidth="1"/>
    <col min="16146" max="16146" width="9.85546875" style="1058" bestFit="1" customWidth="1"/>
    <col min="16147" max="16147" width="15.85546875" style="1058" customWidth="1"/>
    <col min="16148" max="16384" width="9.140625" style="1058"/>
  </cols>
  <sheetData>
    <row r="1" spans="1:19" ht="39.75" customHeight="1">
      <c r="B1" s="1816" t="s">
        <v>386</v>
      </c>
      <c r="C1" s="1818" t="s">
        <v>387</v>
      </c>
      <c r="D1" s="1821" t="s">
        <v>388</v>
      </c>
      <c r="E1" s="1822"/>
      <c r="F1" s="1823"/>
      <c r="G1" s="1830" t="s">
        <v>389</v>
      </c>
      <c r="H1" s="1831"/>
      <c r="I1" s="1831"/>
      <c r="J1" s="1831"/>
      <c r="K1" s="1831"/>
      <c r="L1" s="1831"/>
      <c r="M1" s="1831"/>
      <c r="N1" s="1831"/>
      <c r="O1" s="1831"/>
      <c r="P1" s="1832"/>
      <c r="Q1" s="1813" t="s">
        <v>390</v>
      </c>
      <c r="R1" s="1813"/>
      <c r="S1" s="1833" t="s">
        <v>391</v>
      </c>
    </row>
    <row r="2" spans="1:19" ht="45.75" customHeight="1">
      <c r="B2" s="1816"/>
      <c r="C2" s="1819"/>
      <c r="D2" s="1824"/>
      <c r="E2" s="1825"/>
      <c r="F2" s="1826"/>
      <c r="G2" s="1835" t="s">
        <v>392</v>
      </c>
      <c r="H2" s="1836"/>
      <c r="I2" s="1837"/>
      <c r="J2" s="1835" t="s">
        <v>393</v>
      </c>
      <c r="K2" s="1836"/>
      <c r="L2" s="1837"/>
      <c r="M2" s="1835" t="s">
        <v>394</v>
      </c>
      <c r="N2" s="1836"/>
      <c r="O2" s="1837"/>
      <c r="P2" s="1059" t="s">
        <v>17</v>
      </c>
      <c r="Q2" s="1813"/>
      <c r="R2" s="1813"/>
      <c r="S2" s="1833"/>
    </row>
    <row r="3" spans="1:19">
      <c r="B3" s="1816"/>
      <c r="C3" s="1819"/>
      <c r="D3" s="1827"/>
      <c r="E3" s="1828"/>
      <c r="F3" s="1829"/>
      <c r="G3" s="1813" t="s">
        <v>395</v>
      </c>
      <c r="H3" s="1813" t="s">
        <v>396</v>
      </c>
      <c r="I3" s="1814" t="s">
        <v>203</v>
      </c>
      <c r="J3" s="1813" t="s">
        <v>395</v>
      </c>
      <c r="K3" s="1813" t="s">
        <v>396</v>
      </c>
      <c r="L3" s="1813" t="s">
        <v>203</v>
      </c>
      <c r="M3" s="1813" t="s">
        <v>395</v>
      </c>
      <c r="N3" s="1813" t="s">
        <v>396</v>
      </c>
      <c r="O3" s="1813" t="s">
        <v>203</v>
      </c>
      <c r="P3" s="1833" t="s">
        <v>397</v>
      </c>
      <c r="Q3" s="1813" t="s">
        <v>203</v>
      </c>
      <c r="R3" s="1813" t="s">
        <v>0</v>
      </c>
      <c r="S3" s="1833"/>
    </row>
    <row r="4" spans="1:19" ht="24" customHeight="1" thickBot="1">
      <c r="B4" s="1817"/>
      <c r="C4" s="1820"/>
      <c r="D4" s="1060" t="s">
        <v>398</v>
      </c>
      <c r="E4" s="1060" t="s">
        <v>399</v>
      </c>
      <c r="F4" s="1060" t="s">
        <v>400</v>
      </c>
      <c r="G4" s="1814"/>
      <c r="H4" s="1814"/>
      <c r="I4" s="1815"/>
      <c r="J4" s="1814"/>
      <c r="K4" s="1814"/>
      <c r="L4" s="1814"/>
      <c r="M4" s="1814"/>
      <c r="N4" s="1814"/>
      <c r="O4" s="1814"/>
      <c r="P4" s="1834"/>
      <c r="Q4" s="1814"/>
      <c r="R4" s="1814"/>
      <c r="S4" s="1834"/>
    </row>
    <row r="5" spans="1:19" s="1069" customFormat="1" ht="23.25" customHeight="1" thickBot="1">
      <c r="A5" s="1061">
        <v>1</v>
      </c>
      <c r="B5" s="1062">
        <v>1</v>
      </c>
      <c r="C5" s="1063" t="s">
        <v>401</v>
      </c>
      <c r="D5" s="1064"/>
      <c r="E5" s="1064"/>
      <c r="F5" s="1064"/>
      <c r="G5" s="1065">
        <f t="shared" ref="G5:O5" si="0">SUM(G6:G11)</f>
        <v>2061.4740000000002</v>
      </c>
      <c r="H5" s="1065">
        <f>SUM(H6:H11)</f>
        <v>542.553</v>
      </c>
      <c r="I5" s="1065">
        <f>SUM(I6:I11)</f>
        <v>419.50900000000001</v>
      </c>
      <c r="J5" s="1065">
        <f>SUM(J6:J10)</f>
        <v>10653.163</v>
      </c>
      <c r="K5" s="1065">
        <f t="shared" si="0"/>
        <v>10814.409</v>
      </c>
      <c r="L5" s="1066">
        <f t="shared" si="0"/>
        <v>8444.9539999999997</v>
      </c>
      <c r="M5" s="1065">
        <f t="shared" si="0"/>
        <v>11832.712</v>
      </c>
      <c r="N5" s="1065">
        <f t="shared" si="0"/>
        <v>15631.630999999999</v>
      </c>
      <c r="O5" s="1065">
        <f t="shared" si="0"/>
        <v>33.308500000000002</v>
      </c>
      <c r="P5" s="1065">
        <f>P6+P7+P8+P9+P10+P11</f>
        <v>60433.713499999998</v>
      </c>
      <c r="Q5" s="1067">
        <v>0</v>
      </c>
      <c r="R5" s="1067">
        <v>0</v>
      </c>
      <c r="S5" s="1068">
        <f>P5-Q5-R5</f>
        <v>60433.713499999998</v>
      </c>
    </row>
    <row r="6" spans="1:19" ht="17.25">
      <c r="B6" s="1070"/>
      <c r="C6" s="1071" t="s">
        <v>402</v>
      </c>
      <c r="D6" s="1072">
        <v>100</v>
      </c>
      <c r="E6" s="1072">
        <v>100</v>
      </c>
      <c r="F6" s="1072">
        <v>100</v>
      </c>
      <c r="G6" s="1073">
        <v>153.108</v>
      </c>
      <c r="H6" s="1073">
        <v>173.12899999999999</v>
      </c>
      <c r="I6" s="1073">
        <v>155.81700000000001</v>
      </c>
      <c r="J6" s="1073">
        <v>6815.866</v>
      </c>
      <c r="K6" s="1073">
        <v>6615.6620000000003</v>
      </c>
      <c r="L6" s="1074">
        <v>7054.8270000000002</v>
      </c>
      <c r="M6" s="1073">
        <v>2.4350000000000001</v>
      </c>
      <c r="N6" s="1073">
        <v>4.4790000000000001</v>
      </c>
      <c r="O6" s="1073">
        <v>1.7270000000000001</v>
      </c>
      <c r="P6" s="1075">
        <f t="shared" ref="P6:P11" si="1">SUM(G6:I6)*D6/100+SUM(J6:L6)*E6/100+SUM(M6:O6)*F6/100</f>
        <v>20977.05</v>
      </c>
      <c r="Q6" s="1076"/>
      <c r="R6" s="1076"/>
      <c r="S6" s="1077"/>
    </row>
    <row r="7" spans="1:19" ht="18" customHeight="1">
      <c r="B7" s="1078"/>
      <c r="C7" s="1079" t="s">
        <v>403</v>
      </c>
      <c r="D7" s="1080">
        <v>100</v>
      </c>
      <c r="E7" s="1080">
        <v>100</v>
      </c>
      <c r="F7" s="1080">
        <v>100</v>
      </c>
      <c r="G7" s="1073">
        <v>25.123999999999999</v>
      </c>
      <c r="H7" s="1073">
        <v>27.408000000000001</v>
      </c>
      <c r="I7" s="1073">
        <v>27.239000000000001</v>
      </c>
      <c r="J7" s="1073">
        <v>109.664</v>
      </c>
      <c r="K7" s="1073">
        <v>119.636</v>
      </c>
      <c r="L7" s="1074">
        <v>101.739</v>
      </c>
      <c r="M7" s="1073">
        <v>13.2</v>
      </c>
      <c r="N7" s="1073">
        <v>14.4</v>
      </c>
      <c r="O7" s="1073">
        <v>0.97499999999999998</v>
      </c>
      <c r="P7" s="1075">
        <f t="shared" si="1"/>
        <v>439.38499999999999</v>
      </c>
      <c r="Q7" s="1081"/>
      <c r="R7" s="1081"/>
      <c r="S7" s="1082"/>
    </row>
    <row r="8" spans="1:19" ht="17.25">
      <c r="B8" s="1083"/>
      <c r="C8" s="1079" t="s">
        <v>404</v>
      </c>
      <c r="D8" s="1080">
        <v>100</v>
      </c>
      <c r="E8" s="1080">
        <v>100</v>
      </c>
      <c r="F8" s="1080">
        <v>100</v>
      </c>
      <c r="G8" s="1073">
        <v>0</v>
      </c>
      <c r="H8" s="1073">
        <v>0</v>
      </c>
      <c r="I8" s="1073">
        <v>0</v>
      </c>
      <c r="J8" s="1073">
        <v>975.21600000000001</v>
      </c>
      <c r="K8" s="1073">
        <v>369.45400000000001</v>
      </c>
      <c r="L8" s="1074">
        <v>193.197</v>
      </c>
      <c r="M8" s="1073">
        <v>151.577</v>
      </c>
      <c r="N8" s="1073">
        <v>24.751999999999999</v>
      </c>
      <c r="O8" s="1073">
        <v>18.184999999999999</v>
      </c>
      <c r="P8" s="1075">
        <f t="shared" si="1"/>
        <v>1732.3810000000003</v>
      </c>
      <c r="Q8" s="1081"/>
      <c r="R8" s="1081"/>
      <c r="S8" s="1082"/>
    </row>
    <row r="9" spans="1:19" ht="19.5" customHeight="1">
      <c r="B9" s="1083"/>
      <c r="C9" s="1079" t="s">
        <v>405</v>
      </c>
      <c r="D9" s="1080">
        <v>100</v>
      </c>
      <c r="E9" s="1080">
        <v>100</v>
      </c>
      <c r="F9" s="1080">
        <v>100</v>
      </c>
      <c r="G9" s="1073">
        <v>0</v>
      </c>
      <c r="H9" s="1073">
        <v>0</v>
      </c>
      <c r="I9" s="1073">
        <v>0</v>
      </c>
      <c r="J9" s="1073">
        <v>0</v>
      </c>
      <c r="K9" s="1073">
        <v>0</v>
      </c>
      <c r="L9" s="1074">
        <v>0</v>
      </c>
      <c r="M9" s="1073">
        <v>0</v>
      </c>
      <c r="N9" s="1073">
        <v>0</v>
      </c>
      <c r="O9" s="1073">
        <v>0</v>
      </c>
      <c r="P9" s="1075">
        <f t="shared" si="1"/>
        <v>0</v>
      </c>
      <c r="Q9" s="1081"/>
      <c r="R9" s="1081"/>
      <c r="S9" s="1082"/>
    </row>
    <row r="10" spans="1:19" ht="17.25">
      <c r="B10" s="1083"/>
      <c r="C10" s="1079" t="s">
        <v>406</v>
      </c>
      <c r="D10" s="1080">
        <v>100</v>
      </c>
      <c r="E10" s="1080">
        <v>100</v>
      </c>
      <c r="F10" s="1080">
        <v>100</v>
      </c>
      <c r="G10" s="1073">
        <v>1883.242</v>
      </c>
      <c r="H10" s="1073">
        <v>342.01600000000002</v>
      </c>
      <c r="I10" s="1073">
        <v>236.453</v>
      </c>
      <c r="J10" s="1073">
        <v>2752.4169999999999</v>
      </c>
      <c r="K10" s="1073">
        <v>3709.6570000000002</v>
      </c>
      <c r="L10" s="1074">
        <v>1095.191</v>
      </c>
      <c r="M10" s="1073">
        <v>11665.5</v>
      </c>
      <c r="N10" s="1073">
        <v>15588</v>
      </c>
      <c r="O10" s="1073">
        <v>12.4215</v>
      </c>
      <c r="P10" s="1075">
        <f t="shared" si="1"/>
        <v>37284.897499999999</v>
      </c>
      <c r="Q10" s="1081"/>
      <c r="R10" s="1081"/>
      <c r="S10" s="1082"/>
    </row>
    <row r="11" spans="1:19" ht="18" thickBot="1">
      <c r="B11" s="1084"/>
      <c r="C11" s="1085" t="s">
        <v>407</v>
      </c>
      <c r="D11" s="1086">
        <v>100</v>
      </c>
      <c r="E11" s="1086">
        <v>100</v>
      </c>
      <c r="F11" s="1086">
        <v>100</v>
      </c>
      <c r="G11" s="1087">
        <v>0</v>
      </c>
      <c r="H11" s="1087">
        <v>0</v>
      </c>
      <c r="I11" s="1087">
        <v>0</v>
      </c>
      <c r="J11" s="1087">
        <v>0</v>
      </c>
      <c r="K11" s="1087">
        <v>0</v>
      </c>
      <c r="L11" s="1088">
        <v>0</v>
      </c>
      <c r="M11" s="1087">
        <v>0</v>
      </c>
      <c r="N11" s="1087">
        <v>0</v>
      </c>
      <c r="O11" s="1087">
        <v>0</v>
      </c>
      <c r="P11" s="1089">
        <f t="shared" si="1"/>
        <v>0</v>
      </c>
      <c r="Q11" s="1090"/>
      <c r="R11" s="1090"/>
      <c r="S11" s="1091"/>
    </row>
    <row r="12" spans="1:19" ht="17.25" customHeight="1" thickBot="1">
      <c r="B12" s="1092"/>
      <c r="C12" s="1093" t="s">
        <v>408</v>
      </c>
      <c r="D12" s="1094"/>
      <c r="E12" s="1094"/>
      <c r="F12" s="1094"/>
      <c r="G12" s="1095"/>
      <c r="H12" s="1095"/>
      <c r="I12" s="1095"/>
      <c r="J12" s="1095"/>
      <c r="K12" s="1095"/>
      <c r="L12" s="1095"/>
      <c r="M12" s="1095"/>
      <c r="N12" s="1095"/>
      <c r="O12" s="1095"/>
      <c r="P12" s="1096">
        <f>P13+P15+P18+P21</f>
        <v>355944.32942999998</v>
      </c>
      <c r="Q12" s="1097">
        <f>Q13+Q15+Q18+Q21+Q25+Q27+Q29+Q31</f>
        <v>0</v>
      </c>
      <c r="R12" s="1097">
        <f>R13+R15+R18+R21+R25+R27+R29+R31</f>
        <v>451365.1</v>
      </c>
      <c r="S12" s="1098">
        <f>S13+S15+S18+S21+S25+S27+S29+S31</f>
        <v>-95361.935570000016</v>
      </c>
    </row>
    <row r="13" spans="1:19" ht="18" thickBot="1">
      <c r="A13" s="1057">
        <v>2</v>
      </c>
      <c r="B13" s="1099">
        <v>2</v>
      </c>
      <c r="C13" s="1100" t="s">
        <v>409</v>
      </c>
      <c r="D13" s="1101"/>
      <c r="E13" s="1101"/>
      <c r="F13" s="1101"/>
      <c r="G13" s="1102">
        <f>G14*D14/100</f>
        <v>827.79372000000001</v>
      </c>
      <c r="H13" s="1102">
        <f>H14*D14/100</f>
        <v>763.97274000000004</v>
      </c>
      <c r="I13" s="1102">
        <f>I14*D14/100</f>
        <v>0</v>
      </c>
      <c r="J13" s="1102">
        <f>J14*E14/100</f>
        <v>280111.44842999999</v>
      </c>
      <c r="K13" s="1102">
        <f>K14*E14/100</f>
        <v>29.29851</v>
      </c>
      <c r="L13" s="1102">
        <f>L14*E14/100</f>
        <v>0</v>
      </c>
      <c r="M13" s="1102">
        <f>M14*F14/100</f>
        <v>0</v>
      </c>
      <c r="N13" s="1102">
        <f>N14*F14/100</f>
        <v>0</v>
      </c>
      <c r="O13" s="1102">
        <f>O14*F14/100</f>
        <v>0</v>
      </c>
      <c r="P13" s="1103">
        <f>P14</f>
        <v>281732.5134</v>
      </c>
      <c r="Q13" s="1104">
        <v>0</v>
      </c>
      <c r="R13" s="1105">
        <v>370994</v>
      </c>
      <c r="S13" s="1106">
        <f>P13-Q13-R13</f>
        <v>-89261.486600000004</v>
      </c>
    </row>
    <row r="14" spans="1:19" ht="18" thickBot="1">
      <c r="B14" s="1107"/>
      <c r="C14" s="1108" t="s">
        <v>410</v>
      </c>
      <c r="D14" s="1109">
        <v>73</v>
      </c>
      <c r="E14" s="1109">
        <v>81</v>
      </c>
      <c r="F14" s="1109">
        <v>100</v>
      </c>
      <c r="G14" s="1110">
        <v>1133.9639999999999</v>
      </c>
      <c r="H14" s="1110">
        <v>1046.538</v>
      </c>
      <c r="I14" s="1110">
        <v>0</v>
      </c>
      <c r="J14" s="1110">
        <v>345816.603</v>
      </c>
      <c r="K14" s="1110">
        <v>36.170999999999999</v>
      </c>
      <c r="L14" s="1110">
        <v>0</v>
      </c>
      <c r="M14" s="1110">
        <v>0</v>
      </c>
      <c r="N14" s="1110">
        <v>0</v>
      </c>
      <c r="O14" s="1110">
        <v>0</v>
      </c>
      <c r="P14" s="1111">
        <f>SUM(G14:I14)*D14/100+SUM(J14:L14)*E14/100+SUM(M14:O14)*F14/100</f>
        <v>281732.5134</v>
      </c>
      <c r="Q14" s="1112"/>
      <c r="R14" s="1112"/>
      <c r="S14" s="1113"/>
    </row>
    <row r="15" spans="1:19" ht="18" thickBot="1">
      <c r="A15" s="1057">
        <v>3</v>
      </c>
      <c r="B15" s="1099">
        <v>3</v>
      </c>
      <c r="C15" s="1100" t="s">
        <v>411</v>
      </c>
      <c r="D15" s="1114"/>
      <c r="E15" s="1114"/>
      <c r="F15" s="1114"/>
      <c r="G15" s="1102">
        <f>G16*D16/100+G17*D17/100</f>
        <v>970.43543999999997</v>
      </c>
      <c r="H15" s="1102">
        <f>H16*D16/100+H17*D17/100</f>
        <v>1031.7036800000001</v>
      </c>
      <c r="I15" s="1102">
        <f>I16*D16/100+I17*D17/100</f>
        <v>876.62054999999998</v>
      </c>
      <c r="J15" s="1102">
        <f>J16*E16/100+J17*E17/100</f>
        <v>426.62299999999993</v>
      </c>
      <c r="K15" s="1102">
        <f>K16*E16/100+K17*E17/100</f>
        <v>347.71199999999999</v>
      </c>
      <c r="L15" s="1102">
        <f>L16*E16/100+L17*E17/100</f>
        <v>69.492999999999995</v>
      </c>
      <c r="M15" s="1102">
        <f>M16*F16/100+M17*F17/100</f>
        <v>0</v>
      </c>
      <c r="N15" s="1102">
        <f>N16*F16/100+N17*F17/100</f>
        <v>0</v>
      </c>
      <c r="O15" s="1102">
        <f>O16*F16/100+O17*F17/100</f>
        <v>0</v>
      </c>
      <c r="P15" s="1103">
        <f>P16+P17</f>
        <v>3722.5876699999999</v>
      </c>
      <c r="Q15" s="1104">
        <v>0</v>
      </c>
      <c r="R15" s="1105">
        <v>3848.6</v>
      </c>
      <c r="S15" s="1106">
        <f>P15-Q15-R15</f>
        <v>-126.01233000000002</v>
      </c>
    </row>
    <row r="16" spans="1:19" s="1124" customFormat="1" ht="30.75" customHeight="1">
      <c r="A16" s="1115"/>
      <c r="B16" s="1116"/>
      <c r="C16" s="1117" t="s">
        <v>412</v>
      </c>
      <c r="D16" s="1118">
        <v>65</v>
      </c>
      <c r="E16" s="1118">
        <v>100</v>
      </c>
      <c r="F16" s="1118">
        <v>100</v>
      </c>
      <c r="G16" s="1119">
        <v>1301.076</v>
      </c>
      <c r="H16" s="1119">
        <v>1410.13</v>
      </c>
      <c r="I16" s="1119">
        <v>1348.6469999999999</v>
      </c>
      <c r="J16" s="1119">
        <v>426.62299999999999</v>
      </c>
      <c r="K16" s="1119">
        <v>347.71199999999999</v>
      </c>
      <c r="L16" s="1119">
        <v>69.492999999999995</v>
      </c>
      <c r="M16" s="1119">
        <v>0</v>
      </c>
      <c r="N16" s="1119">
        <v>0</v>
      </c>
      <c r="O16" s="1119">
        <v>0</v>
      </c>
      <c r="P16" s="1120">
        <f>SUM(G16:I16)*D16/100+SUM(J16:L16)*E16/100+SUM(M16:O16)*F16/100</f>
        <v>3482.73245</v>
      </c>
      <c r="Q16" s="1121"/>
      <c r="R16" s="1122"/>
      <c r="S16" s="1123"/>
    </row>
    <row r="17" spans="1:19" s="1124" customFormat="1" ht="18" thickBot="1">
      <c r="A17" s="1115"/>
      <c r="B17" s="1125"/>
      <c r="C17" s="1126" t="s">
        <v>410</v>
      </c>
      <c r="D17" s="1127">
        <v>11</v>
      </c>
      <c r="E17" s="1127">
        <v>0</v>
      </c>
      <c r="F17" s="1127">
        <v>0</v>
      </c>
      <c r="G17" s="1110">
        <v>1133.9639999999999</v>
      </c>
      <c r="H17" s="1110">
        <v>1046.538</v>
      </c>
      <c r="I17" s="1110">
        <v>0</v>
      </c>
      <c r="J17" s="1110">
        <v>345816.603</v>
      </c>
      <c r="K17" s="1110">
        <v>36.170999999999999</v>
      </c>
      <c r="L17" s="1110">
        <v>0</v>
      </c>
      <c r="M17" s="1110">
        <v>0</v>
      </c>
      <c r="N17" s="1110">
        <v>0</v>
      </c>
      <c r="O17" s="1110">
        <v>0</v>
      </c>
      <c r="P17" s="1111">
        <f>SUM(G17:I17)*D17/100+SUM(J17:L17)*E17/100+SUM(M17:O17)*F17/100</f>
        <v>239.85522</v>
      </c>
      <c r="Q17" s="1128"/>
      <c r="R17" s="1128"/>
      <c r="S17" s="1129"/>
    </row>
    <row r="18" spans="1:19" s="1124" customFormat="1" ht="18" thickBot="1">
      <c r="A18" s="1115">
        <v>6</v>
      </c>
      <c r="B18" s="1130">
        <v>4</v>
      </c>
      <c r="C18" s="1131" t="s">
        <v>413</v>
      </c>
      <c r="D18" s="1132"/>
      <c r="E18" s="1132"/>
      <c r="F18" s="1132"/>
      <c r="G18" s="1133">
        <f>G19*D19/100+G20*D20/100</f>
        <v>0</v>
      </c>
      <c r="H18" s="1133">
        <f>H19*D19/100+H20*D20/100</f>
        <v>0</v>
      </c>
      <c r="I18" s="1133">
        <f>I19*D19/100+I20*D20/100</f>
        <v>11.187000000000001</v>
      </c>
      <c r="J18" s="1133">
        <f>J19*E19/100+J20*E20/100</f>
        <v>65705.154569999999</v>
      </c>
      <c r="K18" s="1133">
        <f>K19*E19/100+K20*E20/100</f>
        <v>6.87249</v>
      </c>
      <c r="L18" s="1133">
        <f>L19*E19/100+L20*E20/100</f>
        <v>0</v>
      </c>
      <c r="M18" s="1133">
        <f>M19*F19/100+M20*F20/100</f>
        <v>0</v>
      </c>
      <c r="N18" s="1133">
        <f>N19*F19/100+N20*F20/100</f>
        <v>0</v>
      </c>
      <c r="O18" s="1133">
        <f>O19*F19/100+O20*F20/100</f>
        <v>0</v>
      </c>
      <c r="P18" s="1134">
        <f>P19+P20</f>
        <v>65723.214059999998</v>
      </c>
      <c r="Q18" s="1135">
        <v>0</v>
      </c>
      <c r="R18" s="1136">
        <v>76522.5</v>
      </c>
      <c r="S18" s="1137">
        <f>P18-Q18-R18</f>
        <v>-10799.285940000002</v>
      </c>
    </row>
    <row r="19" spans="1:19" s="1124" customFormat="1" ht="17.25">
      <c r="A19" s="1115"/>
      <c r="B19" s="1116"/>
      <c r="C19" s="1117" t="s">
        <v>410</v>
      </c>
      <c r="D19" s="1118">
        <v>0</v>
      </c>
      <c r="E19" s="1118">
        <v>19</v>
      </c>
      <c r="F19" s="1118">
        <v>0</v>
      </c>
      <c r="G19" s="1119">
        <v>1133.9639999999999</v>
      </c>
      <c r="H19" s="1119">
        <v>1046.538</v>
      </c>
      <c r="I19" s="1119">
        <v>0</v>
      </c>
      <c r="J19" s="1119">
        <v>345816.603</v>
      </c>
      <c r="K19" s="1119">
        <v>36.170999999999999</v>
      </c>
      <c r="L19" s="1119">
        <v>0</v>
      </c>
      <c r="M19" s="1119">
        <v>0</v>
      </c>
      <c r="N19" s="1119">
        <v>0</v>
      </c>
      <c r="O19" s="1119">
        <v>0</v>
      </c>
      <c r="P19" s="1120">
        <f>SUM(G19:I19)*D19/100+SUM(J19:L19)*E19/100+SUM(M19:O19)*F19/100</f>
        <v>65712.027059999993</v>
      </c>
      <c r="Q19" s="1122"/>
      <c r="R19" s="1122"/>
      <c r="S19" s="1123"/>
    </row>
    <row r="20" spans="1:19" s="1124" customFormat="1" ht="41.25" thickBot="1">
      <c r="A20" s="1115"/>
      <c r="B20" s="1125"/>
      <c r="C20" s="1138" t="s">
        <v>414</v>
      </c>
      <c r="D20" s="1139">
        <v>56.5</v>
      </c>
      <c r="E20" s="1140">
        <v>56.5</v>
      </c>
      <c r="F20" s="1140">
        <v>56.5</v>
      </c>
      <c r="G20" s="1141">
        <v>0</v>
      </c>
      <c r="H20" s="1141">
        <v>0</v>
      </c>
      <c r="I20" s="1141">
        <v>19.8</v>
      </c>
      <c r="J20" s="1141">
        <v>0</v>
      </c>
      <c r="K20" s="1141">
        <v>0</v>
      </c>
      <c r="L20" s="1141">
        <v>0</v>
      </c>
      <c r="M20" s="1141">
        <v>0</v>
      </c>
      <c r="N20" s="1141">
        <v>0</v>
      </c>
      <c r="O20" s="1141">
        <v>0</v>
      </c>
      <c r="P20" s="1142">
        <f>SUM(G20:I20)*D20/100+SUM(J20:L20)*E20/100+SUM(M20:O20)*F20/100</f>
        <v>11.187000000000001</v>
      </c>
      <c r="Q20" s="1143"/>
      <c r="R20" s="1143"/>
      <c r="S20" s="1144"/>
    </row>
    <row r="21" spans="1:19" s="1069" customFormat="1" ht="18" thickBot="1">
      <c r="A21" s="1145"/>
      <c r="B21" s="1130">
        <v>5</v>
      </c>
      <c r="C21" s="1146" t="s">
        <v>415</v>
      </c>
      <c r="D21" s="1132"/>
      <c r="E21" s="1132"/>
      <c r="F21" s="1132"/>
      <c r="G21" s="1133">
        <f>G22*D22/100+G23*D23/100+G24*D24/100</f>
        <v>157.9177</v>
      </c>
      <c r="H21" s="1133">
        <f>H22*D22/100+H23*D23/100+H24*D24/100</f>
        <v>513.51931000000002</v>
      </c>
      <c r="I21" s="1133">
        <f>I22*D22/100+I23*D23/100+I24*D24/100</f>
        <v>322.26229000000001</v>
      </c>
      <c r="J21" s="1133">
        <f>J22*E22/100+J23*E23/100+J24*E24/100</f>
        <v>265.77699999999999</v>
      </c>
      <c r="K21" s="1133">
        <f>K22*E22/100+K23*E23/100+K24*E24/100</f>
        <v>1263.76</v>
      </c>
      <c r="L21" s="1133">
        <f>L22*E22/100+L23*E23/100+L24*E24/100</f>
        <v>2242.7779999999998</v>
      </c>
      <c r="M21" s="1133">
        <f>M22*F22/100+M23*F23/100+M24*F24/100</f>
        <v>0</v>
      </c>
      <c r="N21" s="1133">
        <f>N22*F22/100+N23*F23/100+N24*F24/100</f>
        <v>0</v>
      </c>
      <c r="O21" s="1133">
        <f>O22*F22/100+O23*F23/100+O24*F24/100</f>
        <v>0</v>
      </c>
      <c r="P21" s="1134">
        <f>P22+P23+P24</f>
        <v>4766.0142999999989</v>
      </c>
      <c r="Q21" s="1135">
        <v>0</v>
      </c>
      <c r="R21" s="1135">
        <v>0</v>
      </c>
      <c r="S21" s="1137">
        <f>P21-Q21-R21</f>
        <v>4766.0142999999989</v>
      </c>
    </row>
    <row r="22" spans="1:19" ht="17.25">
      <c r="A22" s="1147"/>
      <c r="B22" s="1148"/>
      <c r="C22" s="1149" t="s">
        <v>416</v>
      </c>
      <c r="D22" s="1150">
        <v>4.5</v>
      </c>
      <c r="E22" s="1150">
        <v>0</v>
      </c>
      <c r="F22" s="1150">
        <v>0</v>
      </c>
      <c r="G22" s="1110">
        <v>1133.9639999999999</v>
      </c>
      <c r="H22" s="1110">
        <v>1046.538</v>
      </c>
      <c r="I22" s="1110">
        <v>0</v>
      </c>
      <c r="J22" s="1110">
        <v>345816.603</v>
      </c>
      <c r="K22" s="1110">
        <v>36.170999999999999</v>
      </c>
      <c r="L22" s="1110">
        <v>0</v>
      </c>
      <c r="M22" s="1110">
        <v>0</v>
      </c>
      <c r="N22" s="1110">
        <v>0</v>
      </c>
      <c r="O22" s="1110">
        <v>0</v>
      </c>
      <c r="P22" s="1111">
        <f>SUM(G22:I22)*D22/100+SUM(J22:L22)*E22/100+SUM(M22:O22)*F22/100</f>
        <v>98.122590000000002</v>
      </c>
      <c r="Q22" s="1151"/>
      <c r="R22" s="1151"/>
      <c r="S22" s="1123"/>
    </row>
    <row r="23" spans="1:19" ht="27">
      <c r="A23" s="1147"/>
      <c r="B23" s="1152"/>
      <c r="C23" s="1153" t="s">
        <v>412</v>
      </c>
      <c r="D23" s="1154">
        <v>7</v>
      </c>
      <c r="E23" s="1154">
        <v>0</v>
      </c>
      <c r="F23" s="1154">
        <v>0</v>
      </c>
      <c r="G23" s="1155">
        <v>1301.076</v>
      </c>
      <c r="H23" s="1155">
        <v>1410.13</v>
      </c>
      <c r="I23" s="1155">
        <v>1348.6469999999999</v>
      </c>
      <c r="J23" s="1155">
        <v>426.62299999999999</v>
      </c>
      <c r="K23" s="1155">
        <v>347.71199999999999</v>
      </c>
      <c r="L23" s="1155">
        <v>69.492999999999995</v>
      </c>
      <c r="M23" s="1155">
        <v>0</v>
      </c>
      <c r="N23" s="1155">
        <v>0</v>
      </c>
      <c r="O23" s="1155">
        <v>0</v>
      </c>
      <c r="P23" s="1156">
        <f>SUM(G23:I23)*D23/100+SUM(J23:L23)*E23/100+SUM(M23:O23)*F23/100</f>
        <v>284.18970999999999</v>
      </c>
      <c r="Q23" s="1157"/>
      <c r="R23" s="1157"/>
      <c r="S23" s="1158"/>
    </row>
    <row r="24" spans="1:19" ht="18" thickBot="1">
      <c r="A24" s="1147"/>
      <c r="B24" s="1159"/>
      <c r="C24" s="1138" t="s">
        <v>417</v>
      </c>
      <c r="D24" s="1140">
        <v>100</v>
      </c>
      <c r="E24" s="1140">
        <v>100</v>
      </c>
      <c r="F24" s="1140">
        <v>100</v>
      </c>
      <c r="G24" s="1160">
        <v>15.814</v>
      </c>
      <c r="H24" s="1160">
        <v>367.71600000000001</v>
      </c>
      <c r="I24" s="1160">
        <v>227.857</v>
      </c>
      <c r="J24" s="1160">
        <v>265.77699999999999</v>
      </c>
      <c r="K24" s="1160">
        <v>1263.76</v>
      </c>
      <c r="L24" s="1160">
        <v>2242.7779999999998</v>
      </c>
      <c r="M24" s="1160">
        <v>0</v>
      </c>
      <c r="N24" s="1160">
        <v>0</v>
      </c>
      <c r="O24" s="1160">
        <v>0</v>
      </c>
      <c r="P24" s="1161">
        <f>SUM(G24:I24)*D24/100+SUM(J24:L24)*E24/100+SUM(M24:O24)*F24/100</f>
        <v>4383.7019999999993</v>
      </c>
      <c r="Q24" s="1143"/>
      <c r="R24" s="1143"/>
      <c r="S24" s="1144"/>
    </row>
    <row r="25" spans="1:19" ht="18" thickBot="1">
      <c r="A25" s="1147"/>
      <c r="B25" s="1162">
        <v>6</v>
      </c>
      <c r="C25" s="1163" t="s">
        <v>418</v>
      </c>
      <c r="D25" s="1164"/>
      <c r="E25" s="1164"/>
      <c r="F25" s="1164"/>
      <c r="G25" s="1165">
        <f>G26*D26/100</f>
        <v>0</v>
      </c>
      <c r="H25" s="1165">
        <f>H26*D26/100</f>
        <v>1.7949999999999999</v>
      </c>
      <c r="I25" s="1165">
        <f>I26*D26/100</f>
        <v>4.173</v>
      </c>
      <c r="J25" s="1165">
        <f>J26*E26/100</f>
        <v>0</v>
      </c>
      <c r="K25" s="1165">
        <f>K26*E26/100</f>
        <v>0</v>
      </c>
      <c r="L25" s="1165">
        <f>L26*E26/100</f>
        <v>0</v>
      </c>
      <c r="M25" s="1165">
        <f>M26*F26/100</f>
        <v>0</v>
      </c>
      <c r="N25" s="1165">
        <f>N26*F26/100</f>
        <v>0</v>
      </c>
      <c r="O25" s="1165">
        <f>O26*F26/100</f>
        <v>0</v>
      </c>
      <c r="P25" s="1166">
        <f>P26</f>
        <v>5.968</v>
      </c>
      <c r="Q25" s="1165">
        <v>0</v>
      </c>
      <c r="R25" s="1165">
        <v>0</v>
      </c>
      <c r="S25" s="1167">
        <f>P25-Q25-R25</f>
        <v>5.968</v>
      </c>
    </row>
    <row r="26" spans="1:19" ht="18" thickBot="1">
      <c r="A26" s="1147"/>
      <c r="B26" s="1107"/>
      <c r="C26" s="1168" t="s">
        <v>419</v>
      </c>
      <c r="D26" s="1139">
        <v>100</v>
      </c>
      <c r="E26" s="1139">
        <v>100</v>
      </c>
      <c r="F26" s="1139">
        <v>100</v>
      </c>
      <c r="G26" s="1160">
        <v>0</v>
      </c>
      <c r="H26" s="1160">
        <v>1.7949999999999999</v>
      </c>
      <c r="I26" s="1160">
        <v>4.173</v>
      </c>
      <c r="J26" s="1160">
        <v>0</v>
      </c>
      <c r="K26" s="1160">
        <v>0</v>
      </c>
      <c r="L26" s="1160">
        <v>0</v>
      </c>
      <c r="M26" s="1160">
        <v>0</v>
      </c>
      <c r="N26" s="1160">
        <v>0</v>
      </c>
      <c r="O26" s="1160">
        <v>0</v>
      </c>
      <c r="P26" s="1161">
        <f>SUM(G26:I26)*D26/100+SUM(J26:L26)*E26/100+SUM(M26:O26)*F26/100</f>
        <v>5.968</v>
      </c>
      <c r="Q26" s="1169"/>
      <c r="R26" s="1169"/>
      <c r="S26" s="1170"/>
    </row>
    <row r="27" spans="1:19" ht="18" thickBot="1">
      <c r="A27" s="1147"/>
      <c r="B27" s="1162">
        <v>7</v>
      </c>
      <c r="C27" s="1163" t="s">
        <v>420</v>
      </c>
      <c r="D27" s="1166"/>
      <c r="E27" s="1166"/>
      <c r="F27" s="1166"/>
      <c r="G27" s="1171">
        <f>G28*D28/100</f>
        <v>0</v>
      </c>
      <c r="H27" s="1171">
        <f>H28*D28/100</f>
        <v>0</v>
      </c>
      <c r="I27" s="1171">
        <f>I28*D28/100</f>
        <v>8.6130000000000013</v>
      </c>
      <c r="J27" s="1171">
        <f>J28*E28/100</f>
        <v>0</v>
      </c>
      <c r="K27" s="1171">
        <f>K28*E28/100</f>
        <v>0</v>
      </c>
      <c r="L27" s="1171">
        <f>L28*E28/100</f>
        <v>0</v>
      </c>
      <c r="M27" s="1171">
        <f>M28*F28/100</f>
        <v>0</v>
      </c>
      <c r="N27" s="1171">
        <f>N28*F28/100</f>
        <v>0</v>
      </c>
      <c r="O27" s="1171">
        <f>O28*F28/100</f>
        <v>0</v>
      </c>
      <c r="P27" s="1171">
        <f>P28</f>
        <v>8.6130000000000013</v>
      </c>
      <c r="Q27" s="1165">
        <v>0</v>
      </c>
      <c r="R27" s="1165">
        <v>0</v>
      </c>
      <c r="S27" s="1167">
        <f>P27-Q27-R27</f>
        <v>8.6130000000000013</v>
      </c>
    </row>
    <row r="28" spans="1:19" ht="41.25" thickBot="1">
      <c r="A28" s="1147"/>
      <c r="B28" s="1107"/>
      <c r="C28" s="1168" t="s">
        <v>414</v>
      </c>
      <c r="D28" s="1161">
        <v>43.5</v>
      </c>
      <c r="E28" s="1161">
        <v>43.5</v>
      </c>
      <c r="F28" s="1161">
        <v>43.5</v>
      </c>
      <c r="G28" s="1160">
        <v>0</v>
      </c>
      <c r="H28" s="1160">
        <v>0</v>
      </c>
      <c r="I28" s="1160">
        <v>19.8</v>
      </c>
      <c r="J28" s="1160">
        <v>0</v>
      </c>
      <c r="K28" s="1160">
        <v>0</v>
      </c>
      <c r="L28" s="1160">
        <v>0</v>
      </c>
      <c r="M28" s="1160">
        <v>0</v>
      </c>
      <c r="N28" s="1160">
        <v>0</v>
      </c>
      <c r="O28" s="1160">
        <v>0</v>
      </c>
      <c r="P28" s="1161">
        <f>SUM(G28:I28)*D28/100+SUM(J28:L28)*E28/100+SUM(M28:O28)*F28/100</f>
        <v>8.6130000000000013</v>
      </c>
      <c r="Q28" s="1169"/>
      <c r="R28" s="1169"/>
      <c r="S28" s="1170"/>
    </row>
    <row r="29" spans="1:19" ht="18" thickBot="1">
      <c r="A29" s="1147"/>
      <c r="B29" s="1162">
        <v>8</v>
      </c>
      <c r="C29" s="1163" t="s">
        <v>421</v>
      </c>
      <c r="D29" s="1166"/>
      <c r="E29" s="1166"/>
      <c r="F29" s="1166"/>
      <c r="G29" s="1172">
        <f>G30*D30/100</f>
        <v>0</v>
      </c>
      <c r="H29" s="1172">
        <f>H30*D30/100</f>
        <v>0</v>
      </c>
      <c r="I29" s="1172">
        <f>I30*D30/100</f>
        <v>0</v>
      </c>
      <c r="J29" s="1172">
        <f>J30*E30/100</f>
        <v>3.0920000000000001</v>
      </c>
      <c r="K29" s="1172">
        <f>K30*E30/100</f>
        <v>26.7</v>
      </c>
      <c r="L29" s="1172">
        <f>L30*E30/100</f>
        <v>14.462</v>
      </c>
      <c r="M29" s="1172">
        <f>M30*F30/100</f>
        <v>0</v>
      </c>
      <c r="N29" s="1172">
        <f>N30*F30/100</f>
        <v>0</v>
      </c>
      <c r="O29" s="1172">
        <f>O30*F30/100</f>
        <v>0</v>
      </c>
      <c r="P29" s="1171">
        <f>P30</f>
        <v>44.253999999999998</v>
      </c>
      <c r="Q29" s="1166">
        <v>0</v>
      </c>
      <c r="R29" s="1166">
        <v>0</v>
      </c>
      <c r="S29" s="1167">
        <f>P29-Q29-R29</f>
        <v>44.253999999999998</v>
      </c>
    </row>
    <row r="30" spans="1:19" ht="18" thickBot="1">
      <c r="A30" s="1147"/>
      <c r="B30" s="1107"/>
      <c r="C30" s="1168" t="s">
        <v>422</v>
      </c>
      <c r="D30" s="1139">
        <v>100</v>
      </c>
      <c r="E30" s="1139">
        <v>100</v>
      </c>
      <c r="F30" s="1139">
        <v>100</v>
      </c>
      <c r="G30" s="1160">
        <v>0</v>
      </c>
      <c r="H30" s="1160">
        <v>0</v>
      </c>
      <c r="I30" s="1160">
        <v>0</v>
      </c>
      <c r="J30" s="1160">
        <v>3.0920000000000001</v>
      </c>
      <c r="K30" s="1160">
        <v>26.7</v>
      </c>
      <c r="L30" s="1160">
        <v>14.462</v>
      </c>
      <c r="M30" s="1160">
        <v>0</v>
      </c>
      <c r="N30" s="1160">
        <v>0</v>
      </c>
      <c r="O30" s="1160">
        <v>0</v>
      </c>
      <c r="P30" s="1161">
        <f>SUM(G30:I30)*D30/100+SUM(J30:L30)*E30/100+SUM(M30:O30)*F30/100</f>
        <v>44.253999999999998</v>
      </c>
      <c r="Q30" s="1169"/>
      <c r="R30" s="1169"/>
      <c r="S30" s="1170"/>
    </row>
    <row r="31" spans="1:19" ht="18" thickBot="1">
      <c r="A31" s="1147"/>
      <c r="B31" s="1162">
        <v>9</v>
      </c>
      <c r="C31" s="1173" t="s">
        <v>423</v>
      </c>
      <c r="D31" s="1164"/>
      <c r="E31" s="1164"/>
      <c r="F31" s="1164"/>
      <c r="G31" s="1172">
        <f>G32*D32/100</f>
        <v>0</v>
      </c>
      <c r="H31" s="1172">
        <f>H32*D32/100</f>
        <v>0</v>
      </c>
      <c r="I31" s="1172">
        <f>I32*D32/100</f>
        <v>0</v>
      </c>
      <c r="J31" s="1172">
        <f>J32*E32/100</f>
        <v>0</v>
      </c>
      <c r="K31" s="1172">
        <f>K32*E32/100</f>
        <v>0</v>
      </c>
      <c r="L31" s="1172">
        <f>L32*E32/100</f>
        <v>0</v>
      </c>
      <c r="M31" s="1172">
        <f>M32*F32/100</f>
        <v>0</v>
      </c>
      <c r="N31" s="1172">
        <f>N32*F32/100</f>
        <v>0</v>
      </c>
      <c r="O31" s="1172">
        <f>O32*F32/100</f>
        <v>0</v>
      </c>
      <c r="P31" s="1171">
        <f>P32</f>
        <v>0</v>
      </c>
      <c r="Q31" s="1165">
        <v>0</v>
      </c>
      <c r="R31" s="1165">
        <v>0</v>
      </c>
      <c r="S31" s="1167">
        <f>P31-Q31-R31</f>
        <v>0</v>
      </c>
    </row>
    <row r="32" spans="1:19" ht="17.25">
      <c r="A32" s="1147"/>
      <c r="B32" s="1148"/>
      <c r="C32" s="1174" t="s">
        <v>424</v>
      </c>
      <c r="D32" s="1175">
        <v>100</v>
      </c>
      <c r="E32" s="1175">
        <v>100</v>
      </c>
      <c r="F32" s="1175">
        <v>100</v>
      </c>
      <c r="G32" s="1176">
        <v>0</v>
      </c>
      <c r="H32" s="1176">
        <v>0</v>
      </c>
      <c r="I32" s="1176">
        <v>0</v>
      </c>
      <c r="J32" s="1176">
        <v>0</v>
      </c>
      <c r="K32" s="1176">
        <v>0</v>
      </c>
      <c r="L32" s="1176">
        <v>0</v>
      </c>
      <c r="M32" s="1176">
        <v>0</v>
      </c>
      <c r="N32" s="1176">
        <v>0</v>
      </c>
      <c r="O32" s="1176">
        <v>0</v>
      </c>
      <c r="P32" s="1161">
        <f>SUM(G32:I32)*D32/100+SUM(J32:L32)*E32/100+SUM(M32:O32)*F32/100</f>
        <v>0</v>
      </c>
      <c r="Q32" s="1177"/>
      <c r="R32" s="1177"/>
      <c r="S32" s="1178"/>
    </row>
    <row r="33" spans="1:19" ht="18" thickBot="1">
      <c r="B33" s="1179"/>
      <c r="C33" s="1180" t="s">
        <v>425</v>
      </c>
      <c r="D33" s="1181"/>
      <c r="E33" s="1181"/>
      <c r="F33" s="1181"/>
      <c r="G33" s="1182"/>
      <c r="H33" s="1182"/>
      <c r="I33" s="1182"/>
      <c r="J33" s="1182"/>
      <c r="K33" s="1182"/>
      <c r="L33" s="1182"/>
      <c r="M33" s="1182"/>
      <c r="N33" s="1182"/>
      <c r="O33" s="1182"/>
      <c r="P33" s="1183">
        <f>P34+P38+P41</f>
        <v>113900.9026</v>
      </c>
      <c r="Q33" s="1184">
        <f>Q34+Q38+Q41+Q48+Q52</f>
        <v>0</v>
      </c>
      <c r="R33" s="1184">
        <f>R34+R38+R41+R48+R52</f>
        <v>72614</v>
      </c>
      <c r="S33" s="1185">
        <f>S34+S38+S41+S48+S52</f>
        <v>41317.73285</v>
      </c>
    </row>
    <row r="34" spans="1:19" ht="18" thickBot="1">
      <c r="A34" s="1057">
        <v>10</v>
      </c>
      <c r="B34" s="1186">
        <v>10</v>
      </c>
      <c r="C34" s="1187" t="s">
        <v>426</v>
      </c>
      <c r="D34" s="1188"/>
      <c r="E34" s="1188"/>
      <c r="F34" s="1188"/>
      <c r="G34" s="1188">
        <f>G35*D35/100+G36*D36/100+G37*D37/100</f>
        <v>4770.8627999999999</v>
      </c>
      <c r="H34" s="1188">
        <f>H35*D35/100+H36*D36/100+H37*D37/100</f>
        <v>6275.3646000000008</v>
      </c>
      <c r="I34" s="1188">
        <f>I35*D35/100+I36*D36/100+I37*D37/100</f>
        <v>6664.4921999999997</v>
      </c>
      <c r="J34" s="1188">
        <f>J35*E35/100+J36*E36/100+J37*E37/100</f>
        <v>6027.9540000000006</v>
      </c>
      <c r="K34" s="1188">
        <f>K35*E35/100+K36*E36/100+K37*E37/100</f>
        <v>7834.8980000000001</v>
      </c>
      <c r="L34" s="1188">
        <f>L35*E35/100+L36*E36/100+L37*E37/100</f>
        <v>9498.2389999999996</v>
      </c>
      <c r="M34" s="1188">
        <f>M35*F35/100+M36*F36/100+M37*F37/100</f>
        <v>3445.7411999999999</v>
      </c>
      <c r="N34" s="1188">
        <f>N35*F35/100+N36*F36/100+N37*F37/100</f>
        <v>5784.3359999999993</v>
      </c>
      <c r="O34" s="1188">
        <f>O35*F35/100+O36*F36/100+O37*F37/100</f>
        <v>0</v>
      </c>
      <c r="P34" s="1189">
        <f>P35+P36+P37</f>
        <v>50301.887799999997</v>
      </c>
      <c r="Q34" s="1190">
        <v>0</v>
      </c>
      <c r="R34" s="1191">
        <v>27040</v>
      </c>
      <c r="S34" s="1192">
        <f>P34-Q34-R34</f>
        <v>23261.887799999997</v>
      </c>
    </row>
    <row r="35" spans="1:19" ht="27">
      <c r="B35" s="1193"/>
      <c r="C35" s="1194" t="s">
        <v>427</v>
      </c>
      <c r="D35" s="1195">
        <v>60</v>
      </c>
      <c r="E35" s="1195">
        <v>100</v>
      </c>
      <c r="F35" s="1195">
        <v>30</v>
      </c>
      <c r="G35" s="1196">
        <v>7951.4380000000001</v>
      </c>
      <c r="H35" s="1196">
        <v>10458.941000000001</v>
      </c>
      <c r="I35" s="1196">
        <v>11107.486999999999</v>
      </c>
      <c r="J35" s="1196">
        <v>6027.9539999999997</v>
      </c>
      <c r="K35" s="1196">
        <v>7834.8980000000001</v>
      </c>
      <c r="L35" s="1196">
        <v>9498.2389999999996</v>
      </c>
      <c r="M35" s="1196">
        <v>11485.804</v>
      </c>
      <c r="N35" s="1196">
        <v>19281.12</v>
      </c>
      <c r="O35" s="1196">
        <v>0</v>
      </c>
      <c r="P35" s="1197">
        <f>SUM(G35:I35)*D35/100+SUM(J35:L35)*E35/100+SUM(M35:O35)*F35/100</f>
        <v>50301.887799999997</v>
      </c>
      <c r="Q35" s="1198"/>
      <c r="R35" s="1198"/>
      <c r="S35" s="1123"/>
    </row>
    <row r="36" spans="1:19" ht="17.25">
      <c r="B36" s="1199"/>
      <c r="C36" s="1200" t="s">
        <v>428</v>
      </c>
      <c r="D36" s="1201">
        <v>100</v>
      </c>
      <c r="E36" s="1201">
        <v>100</v>
      </c>
      <c r="F36" s="1201">
        <v>100</v>
      </c>
      <c r="G36" s="1202">
        <v>0</v>
      </c>
      <c r="H36" s="1202">
        <v>0</v>
      </c>
      <c r="I36" s="1202">
        <v>0</v>
      </c>
      <c r="J36" s="1202">
        <v>0</v>
      </c>
      <c r="K36" s="1202">
        <v>0</v>
      </c>
      <c r="L36" s="1202">
        <v>0</v>
      </c>
      <c r="M36" s="1202">
        <v>0</v>
      </c>
      <c r="N36" s="1202">
        <v>0</v>
      </c>
      <c r="O36" s="1202">
        <v>0</v>
      </c>
      <c r="P36" s="1197">
        <f>SUM(G36:I36)*D36/100+SUM(J36:L36)*E36/100+SUM(M36:O36)*F36/100</f>
        <v>0</v>
      </c>
      <c r="Q36" s="1203"/>
      <c r="R36" s="1203"/>
      <c r="S36" s="1204"/>
    </row>
    <row r="37" spans="1:19" ht="18" thickBot="1">
      <c r="B37" s="1205"/>
      <c r="C37" s="1206" t="s">
        <v>429</v>
      </c>
      <c r="D37" s="1207">
        <v>72</v>
      </c>
      <c r="E37" s="1207">
        <v>72</v>
      </c>
      <c r="F37" s="1207">
        <v>72</v>
      </c>
      <c r="G37" s="1208">
        <v>0</v>
      </c>
      <c r="H37" s="1208">
        <v>0</v>
      </c>
      <c r="I37" s="1208">
        <v>0</v>
      </c>
      <c r="J37" s="1208">
        <v>0</v>
      </c>
      <c r="K37" s="1208">
        <v>0</v>
      </c>
      <c r="L37" s="1208">
        <v>0</v>
      </c>
      <c r="M37" s="1208">
        <v>0</v>
      </c>
      <c r="N37" s="1208">
        <v>0</v>
      </c>
      <c r="O37" s="1208">
        <v>0</v>
      </c>
      <c r="P37" s="1209">
        <f>SUM(G37:I37)*D37/100+SUM(J37:L37)*E37/100+SUM(M37:O37)*F37/100</f>
        <v>0</v>
      </c>
      <c r="Q37" s="1210"/>
      <c r="R37" s="1210"/>
      <c r="S37" s="1144"/>
    </row>
    <row r="38" spans="1:19" ht="18" thickBot="1">
      <c r="A38" s="1057">
        <v>11</v>
      </c>
      <c r="B38" s="1211">
        <v>11</v>
      </c>
      <c r="C38" s="1212" t="s">
        <v>430</v>
      </c>
      <c r="D38" s="1213"/>
      <c r="E38" s="1213"/>
      <c r="F38" s="1213"/>
      <c r="G38" s="1213">
        <f>G39*D39/100+G40*D40/100</f>
        <v>11661.320200000002</v>
      </c>
      <c r="H38" s="1213">
        <f>H39*D39/100+H40*D40/100</f>
        <v>4402.4929999999995</v>
      </c>
      <c r="I38" s="1213">
        <f>I39*D39/100+I40*D40/100</f>
        <v>4789.0347999999994</v>
      </c>
      <c r="J38" s="1213">
        <f>J39*E39/100+J40*E40/100</f>
        <v>916.29600000000005</v>
      </c>
      <c r="K38" s="1213">
        <f>K39*E39/100+K40*E40/100</f>
        <v>385.71600000000001</v>
      </c>
      <c r="L38" s="1213">
        <f>L39*E39/100+L40*E40/100</f>
        <v>639.31899999999996</v>
      </c>
      <c r="M38" s="1213">
        <f>M39*F39/100+M40*F40/100</f>
        <v>8053.1748000000007</v>
      </c>
      <c r="N38" s="1213">
        <f>N39*F39/100+N40*F40/100</f>
        <v>13573.487999999999</v>
      </c>
      <c r="O38" s="1213">
        <f>O39*F39/100+O40*F40/100</f>
        <v>0</v>
      </c>
      <c r="P38" s="1214">
        <f>P39+P40</f>
        <v>44420.841800000002</v>
      </c>
      <c r="Q38" s="1215">
        <v>0</v>
      </c>
      <c r="R38" s="1216">
        <v>37022.9</v>
      </c>
      <c r="S38" s="1217">
        <f>P38-Q38-R38</f>
        <v>7397.9418000000005</v>
      </c>
    </row>
    <row r="39" spans="1:19" ht="27">
      <c r="B39" s="1193"/>
      <c r="C39" s="1218" t="s">
        <v>427</v>
      </c>
      <c r="D39" s="1195">
        <v>40</v>
      </c>
      <c r="E39" s="1195">
        <v>0</v>
      </c>
      <c r="F39" s="1195">
        <v>70</v>
      </c>
      <c r="G39" s="1196">
        <v>7951.4380000000001</v>
      </c>
      <c r="H39" s="1196">
        <v>10299.305</v>
      </c>
      <c r="I39" s="1196">
        <v>11107.486999999999</v>
      </c>
      <c r="J39" s="1196">
        <v>6027.9539999999997</v>
      </c>
      <c r="K39" s="1196">
        <v>7834.8980000000001</v>
      </c>
      <c r="L39" s="1196">
        <v>9498.2389999999996</v>
      </c>
      <c r="M39" s="1196">
        <v>11485.804</v>
      </c>
      <c r="N39" s="1196">
        <v>19281.12</v>
      </c>
      <c r="O39" s="1196">
        <v>0</v>
      </c>
      <c r="P39" s="1197">
        <f>SUM(G39:I39)*D39/100+SUM(J39:L39)*E39/100+SUM(M39:O39)*F39/100</f>
        <v>33280.138800000001</v>
      </c>
      <c r="Q39" s="1151"/>
      <c r="R39" s="1151"/>
      <c r="S39" s="1123"/>
    </row>
    <row r="40" spans="1:19" ht="18" thickBot="1">
      <c r="B40" s="1219"/>
      <c r="C40" s="1220" t="s">
        <v>431</v>
      </c>
      <c r="D40" s="1221">
        <v>100</v>
      </c>
      <c r="E40" s="1221">
        <v>100</v>
      </c>
      <c r="F40" s="1221">
        <v>100</v>
      </c>
      <c r="G40" s="1222">
        <v>8480.7450000000008</v>
      </c>
      <c r="H40" s="1222">
        <v>282.77100000000002</v>
      </c>
      <c r="I40" s="1222">
        <v>346.04</v>
      </c>
      <c r="J40" s="1222">
        <v>916.29600000000005</v>
      </c>
      <c r="K40" s="1222">
        <v>385.71600000000001</v>
      </c>
      <c r="L40" s="1222">
        <v>639.31899999999996</v>
      </c>
      <c r="M40" s="1222">
        <v>13.112</v>
      </c>
      <c r="N40" s="1222">
        <v>76.703999999999994</v>
      </c>
      <c r="O40" s="1222">
        <v>0</v>
      </c>
      <c r="P40" s="1209">
        <f>SUM(G40:I40)*D40/100+SUM(J40:L40)*E40/100+SUM(M40:O40)*F40/100</f>
        <v>11140.703000000003</v>
      </c>
      <c r="Q40" s="1223"/>
      <c r="R40" s="1223"/>
      <c r="S40" s="1129"/>
    </row>
    <row r="41" spans="1:19" ht="18" thickBot="1">
      <c r="A41" s="1057">
        <v>18</v>
      </c>
      <c r="B41" s="1186">
        <v>12</v>
      </c>
      <c r="C41" s="1224" t="s">
        <v>432</v>
      </c>
      <c r="D41" s="1188"/>
      <c r="E41" s="1188"/>
      <c r="F41" s="1188"/>
      <c r="G41" s="1188">
        <f>G42*D42/100+G43*D43/100+G44*D44/100+G45*D45/100+G46*D46/100+G47*D47/100</f>
        <v>3517.6400000000003</v>
      </c>
      <c r="H41" s="1188">
        <f>H42*D42/100+H43*D43/100+H44*D44/100+H45*D45/100+H46*D46/100+H47*D47/100</f>
        <v>3824.3919999999998</v>
      </c>
      <c r="I41" s="1188">
        <f>I42*D42/100+I43*D43/100+I44*D44/100+I45*D45/100+I46*D46/100+I47*D47/100</f>
        <v>4280.8819999999996</v>
      </c>
      <c r="J41" s="1188">
        <f>J42*E42/100+J43*E43/100+J44*E44/100+J45*E45/100+J46*E46/100+J47*E47/100</f>
        <v>2039.123</v>
      </c>
      <c r="K41" s="1225">
        <f>K42*E42/100+K43*E43/100+K44*E44/100+K45*E45/100+K46*E46/100+K47*E47/100</f>
        <v>459.19900000000001</v>
      </c>
      <c r="L41" s="1225">
        <f>L42*E42/100+L43*E43/100+L44*E44/100+L45*E45/100+L46*E46/100+L47*E47/100</f>
        <v>762.05799999999999</v>
      </c>
      <c r="M41" s="1225">
        <f>M42*F42/100+M43*F43/100+M44*F44/100+M45*F45/100+M46*F46/100+M47*F47/100</f>
        <v>764.71</v>
      </c>
      <c r="N41" s="1225">
        <f>N42*F42/100+N43*F43/100+N44*F44/100+N45*F45/100+N46*F46/100+N47*F47/100</f>
        <v>1091.325</v>
      </c>
      <c r="O41" s="1225">
        <f>O42*F42/100+O43*F43/100+O44*F44/100+O45*F45/100+O46*F46/100+O47*F47/100</f>
        <v>2438.8440000000001</v>
      </c>
      <c r="P41" s="1214">
        <f>P42+P43+P44+P45+P46+P47</f>
        <v>19178.173000000003</v>
      </c>
      <c r="Q41" s="1190">
        <v>0</v>
      </c>
      <c r="R41" s="1191">
        <v>8551.1</v>
      </c>
      <c r="S41" s="1192">
        <f>P41-Q41-R41</f>
        <v>10627.073000000002</v>
      </c>
    </row>
    <row r="42" spans="1:19" ht="31.5" customHeight="1">
      <c r="B42" s="1226"/>
      <c r="C42" s="1227" t="s">
        <v>433</v>
      </c>
      <c r="D42" s="1228">
        <v>100</v>
      </c>
      <c r="E42" s="1228">
        <v>100</v>
      </c>
      <c r="F42" s="1228">
        <v>100</v>
      </c>
      <c r="G42" s="1222">
        <v>3307.4690000000001</v>
      </c>
      <c r="H42" s="1222">
        <v>3611.6669999999999</v>
      </c>
      <c r="I42" s="1222">
        <v>4280.8819999999996</v>
      </c>
      <c r="J42" s="1222">
        <v>421.16899999999998</v>
      </c>
      <c r="K42" s="1222">
        <v>459.19400000000002</v>
      </c>
      <c r="L42" s="1222">
        <v>545.80700000000002</v>
      </c>
      <c r="M42" s="1222">
        <v>748.21</v>
      </c>
      <c r="N42" s="1222">
        <v>1091.325</v>
      </c>
      <c r="O42" s="1222">
        <v>2438.8440000000001</v>
      </c>
      <c r="P42" s="1229">
        <f>SUM(G42:I42)*D42/100+SUM(J42:L42)*E42/100+SUM(M42:O42)*F42/100</f>
        <v>16904.566999999999</v>
      </c>
      <c r="Q42" s="1151"/>
      <c r="R42" s="1151"/>
      <c r="S42" s="1123"/>
    </row>
    <row r="43" spans="1:19" ht="17.25">
      <c r="B43" s="1199"/>
      <c r="C43" s="1200" t="s">
        <v>434</v>
      </c>
      <c r="D43" s="1201">
        <v>100</v>
      </c>
      <c r="E43" s="1201">
        <v>100</v>
      </c>
      <c r="F43" s="1201">
        <v>100</v>
      </c>
      <c r="G43" s="1202">
        <v>207.33099999999999</v>
      </c>
      <c r="H43" s="1202">
        <v>212.72499999999999</v>
      </c>
      <c r="I43" s="1202">
        <v>0</v>
      </c>
      <c r="J43" s="1202">
        <v>207.04</v>
      </c>
      <c r="K43" s="1202">
        <v>0</v>
      </c>
      <c r="L43" s="1202">
        <v>70.001000000000005</v>
      </c>
      <c r="M43" s="1202">
        <v>0</v>
      </c>
      <c r="N43" s="1202">
        <v>0</v>
      </c>
      <c r="O43" s="1202">
        <v>0</v>
      </c>
      <c r="P43" s="1229">
        <f t="shared" ref="P43:P53" si="2">SUM(G43:I43)*D43/100+SUM(J43:L43)*E43/100+SUM(M43:O43)*F43/100</f>
        <v>697.09699999999998</v>
      </c>
      <c r="Q43" s="1177"/>
      <c r="R43" s="1177"/>
      <c r="S43" s="1178"/>
    </row>
    <row r="44" spans="1:19" ht="17.25">
      <c r="B44" s="1199"/>
      <c r="C44" s="1200" t="s">
        <v>435</v>
      </c>
      <c r="D44" s="1201">
        <v>100</v>
      </c>
      <c r="E44" s="1201">
        <v>100</v>
      </c>
      <c r="F44" s="1201">
        <v>100</v>
      </c>
      <c r="G44" s="1202">
        <v>0</v>
      </c>
      <c r="H44" s="1202">
        <v>0</v>
      </c>
      <c r="I44" s="1202">
        <v>0</v>
      </c>
      <c r="J44" s="1202">
        <v>0</v>
      </c>
      <c r="K44" s="1202">
        <v>0</v>
      </c>
      <c r="L44" s="1202">
        <v>146.25</v>
      </c>
      <c r="M44" s="1202">
        <v>0</v>
      </c>
      <c r="N44" s="1202">
        <v>0</v>
      </c>
      <c r="O44" s="1202">
        <v>0</v>
      </c>
      <c r="P44" s="1229">
        <f t="shared" si="2"/>
        <v>146.25</v>
      </c>
      <c r="Q44" s="1177"/>
      <c r="R44" s="1177"/>
      <c r="S44" s="1178"/>
    </row>
    <row r="45" spans="1:19" ht="17.25">
      <c r="B45" s="1230"/>
      <c r="C45" s="1200" t="s">
        <v>436</v>
      </c>
      <c r="D45" s="1201">
        <v>100</v>
      </c>
      <c r="E45" s="1201">
        <v>100</v>
      </c>
      <c r="F45" s="1201">
        <v>100</v>
      </c>
      <c r="G45" s="1202">
        <v>2.84</v>
      </c>
      <c r="H45" s="1202">
        <v>0</v>
      </c>
      <c r="I45" s="1202">
        <v>0</v>
      </c>
      <c r="J45" s="1202">
        <v>1410.914</v>
      </c>
      <c r="K45" s="1202">
        <v>0</v>
      </c>
      <c r="L45" s="1202">
        <v>0</v>
      </c>
      <c r="M45" s="1202">
        <v>16.5</v>
      </c>
      <c r="N45" s="1202">
        <v>0</v>
      </c>
      <c r="O45" s="1202">
        <v>0</v>
      </c>
      <c r="P45" s="1229">
        <f t="shared" si="2"/>
        <v>1430.2539999999999</v>
      </c>
      <c r="Q45" s="1177"/>
      <c r="R45" s="1177"/>
      <c r="S45" s="1178"/>
    </row>
    <row r="46" spans="1:19" ht="17.25">
      <c r="B46" s="1230"/>
      <c r="C46" s="1200" t="s">
        <v>429</v>
      </c>
      <c r="D46" s="1201">
        <v>28</v>
      </c>
      <c r="E46" s="1201">
        <v>28</v>
      </c>
      <c r="F46" s="1201">
        <v>28</v>
      </c>
      <c r="G46" s="1202">
        <v>0</v>
      </c>
      <c r="H46" s="1202">
        <v>0</v>
      </c>
      <c r="I46" s="1202">
        <v>0</v>
      </c>
      <c r="J46" s="1202">
        <v>0</v>
      </c>
      <c r="K46" s="1202">
        <v>0</v>
      </c>
      <c r="L46" s="1202">
        <v>0</v>
      </c>
      <c r="M46" s="1202">
        <v>0</v>
      </c>
      <c r="N46" s="1202">
        <v>0</v>
      </c>
      <c r="O46" s="1202">
        <v>0</v>
      </c>
      <c r="P46" s="1229">
        <f t="shared" si="2"/>
        <v>0</v>
      </c>
      <c r="Q46" s="1177"/>
      <c r="R46" s="1177"/>
      <c r="S46" s="1178"/>
    </row>
    <row r="47" spans="1:19" ht="18" thickBot="1">
      <c r="B47" s="1205"/>
      <c r="C47" s="1206" t="s">
        <v>437</v>
      </c>
      <c r="D47" s="1207">
        <v>100</v>
      </c>
      <c r="E47" s="1207">
        <v>100</v>
      </c>
      <c r="F47" s="1207">
        <v>100</v>
      </c>
      <c r="G47" s="1208">
        <v>0</v>
      </c>
      <c r="H47" s="1208">
        <v>0</v>
      </c>
      <c r="I47" s="1208">
        <v>0</v>
      </c>
      <c r="J47" s="1208">
        <v>0</v>
      </c>
      <c r="K47" s="1208">
        <v>5.0000000000000001E-3</v>
      </c>
      <c r="L47" s="1208">
        <v>0</v>
      </c>
      <c r="M47" s="1208">
        <v>0</v>
      </c>
      <c r="N47" s="1208">
        <v>0</v>
      </c>
      <c r="O47" s="1208">
        <v>0</v>
      </c>
      <c r="P47" s="1229">
        <f t="shared" si="2"/>
        <v>5.0000000000000001E-3</v>
      </c>
      <c r="Q47" s="1143"/>
      <c r="R47" s="1143"/>
      <c r="S47" s="1144"/>
    </row>
    <row r="48" spans="1:19" ht="18" thickBot="1">
      <c r="B48" s="1231">
        <v>13</v>
      </c>
      <c r="C48" s="1232" t="s">
        <v>438</v>
      </c>
      <c r="D48" s="1233"/>
      <c r="E48" s="1233"/>
      <c r="F48" s="1233"/>
      <c r="G48" s="1233">
        <f>G49*D49/100+G50*D50/100+G51*D51/100</f>
        <v>0</v>
      </c>
      <c r="H48" s="1233">
        <f>H49*D49/100+H50*D50/100+H51*D51/100</f>
        <v>0</v>
      </c>
      <c r="I48" s="1233">
        <f>I49*D49/100+I50*D50/100+I51*D51/100</f>
        <v>0</v>
      </c>
      <c r="J48" s="1233">
        <f>J49*E49/100+J50*E50/100+J51*E51/100</f>
        <v>0</v>
      </c>
      <c r="K48" s="1233">
        <f>K49*E49/100+K50*E50/100+K51*E51/100</f>
        <v>0</v>
      </c>
      <c r="L48" s="1233">
        <f>L49*E49/100+L50*E50/100+L51*E51/100</f>
        <v>0</v>
      </c>
      <c r="M48" s="1233">
        <f>M49*F49/100+M50*F50/100+M51*F51/100</f>
        <v>0</v>
      </c>
      <c r="N48" s="1233">
        <f>N49*F49/100+N50*F50/100+N51*F51/100</f>
        <v>0</v>
      </c>
      <c r="O48" s="1233">
        <f>O49*F49/100+O50*F50/100+O51*F51/100</f>
        <v>0</v>
      </c>
      <c r="P48" s="1234">
        <f>P49+P50+P51</f>
        <v>0</v>
      </c>
      <c r="Q48" s="1235">
        <v>0</v>
      </c>
      <c r="R48" s="1235">
        <v>0</v>
      </c>
      <c r="S48" s="1236">
        <f>P48-Q48-R48</f>
        <v>0</v>
      </c>
    </row>
    <row r="49" spans="1:19" ht="17.25">
      <c r="B49" s="1230"/>
      <c r="C49" s="1237" t="s">
        <v>439</v>
      </c>
      <c r="D49" s="1238">
        <v>100</v>
      </c>
      <c r="E49" s="1238">
        <v>100</v>
      </c>
      <c r="F49" s="1238">
        <v>100</v>
      </c>
      <c r="G49" s="1239">
        <v>0</v>
      </c>
      <c r="H49" s="1239">
        <v>0</v>
      </c>
      <c r="I49" s="1239">
        <v>0</v>
      </c>
      <c r="J49" s="1239">
        <v>0</v>
      </c>
      <c r="K49" s="1239">
        <v>0</v>
      </c>
      <c r="L49" s="1239">
        <v>0</v>
      </c>
      <c r="M49" s="1239">
        <v>0</v>
      </c>
      <c r="N49" s="1239">
        <v>0</v>
      </c>
      <c r="O49" s="1239">
        <v>0</v>
      </c>
      <c r="P49" s="1229">
        <f t="shared" si="2"/>
        <v>0</v>
      </c>
      <c r="Q49" s="1177"/>
      <c r="R49" s="1177"/>
      <c r="S49" s="1178"/>
    </row>
    <row r="50" spans="1:19" ht="17.25">
      <c r="B50" s="1199"/>
      <c r="C50" s="1200" t="s">
        <v>440</v>
      </c>
      <c r="D50" s="1201">
        <v>100</v>
      </c>
      <c r="E50" s="1201">
        <v>100</v>
      </c>
      <c r="F50" s="1201">
        <v>100</v>
      </c>
      <c r="G50" s="1202">
        <v>0</v>
      </c>
      <c r="H50" s="1202">
        <v>0</v>
      </c>
      <c r="I50" s="1202">
        <v>0</v>
      </c>
      <c r="J50" s="1202">
        <v>0</v>
      </c>
      <c r="K50" s="1202">
        <v>0</v>
      </c>
      <c r="L50" s="1202">
        <v>0</v>
      </c>
      <c r="M50" s="1202">
        <v>0</v>
      </c>
      <c r="N50" s="1202">
        <v>0</v>
      </c>
      <c r="O50" s="1202">
        <v>0</v>
      </c>
      <c r="P50" s="1229">
        <f t="shared" si="2"/>
        <v>0</v>
      </c>
      <c r="Q50" s="1240"/>
      <c r="R50" s="1240"/>
      <c r="S50" s="1204"/>
    </row>
    <row r="51" spans="1:19" ht="18" thickBot="1">
      <c r="B51" s="1205"/>
      <c r="C51" s="1206" t="s">
        <v>441</v>
      </c>
      <c r="D51" s="1207">
        <v>100</v>
      </c>
      <c r="E51" s="1207">
        <v>100</v>
      </c>
      <c r="F51" s="1207">
        <v>100</v>
      </c>
      <c r="G51" s="1208">
        <v>0</v>
      </c>
      <c r="H51" s="1208">
        <v>0</v>
      </c>
      <c r="I51" s="1208">
        <v>0</v>
      </c>
      <c r="J51" s="1208">
        <v>0</v>
      </c>
      <c r="K51" s="1208">
        <v>0</v>
      </c>
      <c r="L51" s="1208">
        <v>0</v>
      </c>
      <c r="M51" s="1208">
        <v>0</v>
      </c>
      <c r="N51" s="1208">
        <v>0</v>
      </c>
      <c r="O51" s="1208">
        <v>0</v>
      </c>
      <c r="P51" s="1229">
        <f t="shared" si="2"/>
        <v>0</v>
      </c>
      <c r="Q51" s="1143"/>
      <c r="R51" s="1143"/>
      <c r="S51" s="1144"/>
    </row>
    <row r="52" spans="1:19" ht="18" thickBot="1">
      <c r="B52" s="1231">
        <v>14</v>
      </c>
      <c r="C52" s="1232" t="s">
        <v>442</v>
      </c>
      <c r="D52" s="1233"/>
      <c r="E52" s="1233"/>
      <c r="F52" s="1233"/>
      <c r="G52" s="1241">
        <f>G53*D53/100</f>
        <v>0</v>
      </c>
      <c r="H52" s="1241">
        <f>H53*D53/100</f>
        <v>30.830249999999999</v>
      </c>
      <c r="I52" s="1241">
        <f>I53*D53/100</f>
        <v>0</v>
      </c>
      <c r="J52" s="1241">
        <f>J53*E53/100</f>
        <v>0</v>
      </c>
      <c r="K52" s="1241">
        <f>K53*E53/100</f>
        <v>0</v>
      </c>
      <c r="L52" s="1241">
        <f>L53*E53/100</f>
        <v>0</v>
      </c>
      <c r="M52" s="1241">
        <f>M53*F53/100</f>
        <v>0</v>
      </c>
      <c r="N52" s="1241">
        <f>N53*F53/100</f>
        <v>0</v>
      </c>
      <c r="O52" s="1241">
        <f>O53*F53/100</f>
        <v>0</v>
      </c>
      <c r="P52" s="1242">
        <f>P53</f>
        <v>30.830249999999999</v>
      </c>
      <c r="Q52" s="1235">
        <v>0</v>
      </c>
      <c r="R52" s="1235">
        <v>0</v>
      </c>
      <c r="S52" s="1236">
        <f>P52-Q52-R52</f>
        <v>30.830249999999999</v>
      </c>
    </row>
    <row r="53" spans="1:19" ht="17.25">
      <c r="B53" s="1230"/>
      <c r="C53" s="1237" t="s">
        <v>443</v>
      </c>
      <c r="D53" s="1238">
        <v>37</v>
      </c>
      <c r="E53" s="1238">
        <v>37</v>
      </c>
      <c r="F53" s="1238">
        <v>37</v>
      </c>
      <c r="G53" s="1239">
        <v>0</v>
      </c>
      <c r="H53" s="1239">
        <v>83.325000000000003</v>
      </c>
      <c r="I53" s="1239">
        <v>0</v>
      </c>
      <c r="J53" s="1239">
        <v>0</v>
      </c>
      <c r="K53" s="1239">
        <v>0</v>
      </c>
      <c r="L53" s="1239">
        <v>0</v>
      </c>
      <c r="M53" s="1239">
        <v>0</v>
      </c>
      <c r="N53" s="1239">
        <v>0</v>
      </c>
      <c r="O53" s="1239">
        <v>0</v>
      </c>
      <c r="P53" s="1229">
        <f t="shared" si="2"/>
        <v>30.830249999999999</v>
      </c>
      <c r="Q53" s="1177"/>
      <c r="R53" s="1177"/>
      <c r="S53" s="1178"/>
    </row>
    <row r="54" spans="1:19" ht="18" thickBot="1">
      <c r="B54" s="1243"/>
      <c r="C54" s="1244" t="s">
        <v>444</v>
      </c>
      <c r="D54" s="1245"/>
      <c r="E54" s="1245"/>
      <c r="F54" s="1245"/>
      <c r="G54" s="1246"/>
      <c r="H54" s="1246"/>
      <c r="I54" s="1246"/>
      <c r="J54" s="1246"/>
      <c r="K54" s="1246"/>
      <c r="L54" s="1246"/>
      <c r="M54" s="1246"/>
      <c r="N54" s="1246"/>
      <c r="O54" s="1246"/>
      <c r="P54" s="1247">
        <f>P55</f>
        <v>14872.451999999997</v>
      </c>
      <c r="Q54" s="1247"/>
      <c r="R54" s="1247"/>
      <c r="S54" s="1248">
        <f>S55</f>
        <v>14872.451999999997</v>
      </c>
    </row>
    <row r="55" spans="1:19" ht="18" thickBot="1">
      <c r="A55" s="1057">
        <v>24</v>
      </c>
      <c r="B55" s="1249">
        <v>15</v>
      </c>
      <c r="C55" s="1250" t="s">
        <v>445</v>
      </c>
      <c r="D55" s="1251"/>
      <c r="E55" s="1251"/>
      <c r="F55" s="1251"/>
      <c r="G55" s="1251">
        <f>G56*D56/100+G57*D57/100</f>
        <v>104.476</v>
      </c>
      <c r="H55" s="1251">
        <f>H56*D56/100+H57*D57/100</f>
        <v>118.45200000000001</v>
      </c>
      <c r="I55" s="1251">
        <f>I56*D56/100+I57*D57/100</f>
        <v>160.19800000000001</v>
      </c>
      <c r="J55" s="1251">
        <f>J56*E56/100+J57*E57/100</f>
        <v>3960.3751500000003</v>
      </c>
      <c r="K55" s="1251">
        <f>K56*E56/100+K57*E57/100</f>
        <v>4068.6080000000002</v>
      </c>
      <c r="L55" s="1251">
        <f>L56*E56/100+L57*E57/100</f>
        <v>6418.9388500000005</v>
      </c>
      <c r="M55" s="1251">
        <f>M56*F56/100+M57*F57/100</f>
        <v>3.5000000000000003E-2</v>
      </c>
      <c r="N55" s="1251">
        <f>N56*F56/100+N57*F57/100</f>
        <v>4.024</v>
      </c>
      <c r="O55" s="1251">
        <f>O56*F56/100+O57*F57/100</f>
        <v>37.344999999999999</v>
      </c>
      <c r="P55" s="1252">
        <f>SUM(P56+P57)</f>
        <v>14872.451999999997</v>
      </c>
      <c r="Q55" s="1253">
        <v>0</v>
      </c>
      <c r="R55" s="1254">
        <v>0</v>
      </c>
      <c r="S55" s="1255">
        <f>P55-Q55-R55</f>
        <v>14872.451999999997</v>
      </c>
    </row>
    <row r="56" spans="1:19" ht="17.25">
      <c r="B56" s="1256"/>
      <c r="C56" s="1257" t="s">
        <v>446</v>
      </c>
      <c r="D56" s="1258">
        <v>100</v>
      </c>
      <c r="E56" s="1258">
        <v>100</v>
      </c>
      <c r="F56" s="1258">
        <v>100</v>
      </c>
      <c r="G56" s="1259">
        <v>104.476</v>
      </c>
      <c r="H56" s="1259">
        <v>118.452</v>
      </c>
      <c r="I56" s="1259">
        <v>160.19800000000001</v>
      </c>
      <c r="J56" s="1259">
        <v>3120.1410000000001</v>
      </c>
      <c r="K56" s="1259">
        <v>3045.482</v>
      </c>
      <c r="L56" s="1259">
        <v>4279.3689999999997</v>
      </c>
      <c r="M56" s="1259">
        <v>0</v>
      </c>
      <c r="N56" s="1259">
        <v>0</v>
      </c>
      <c r="O56" s="1259">
        <v>0</v>
      </c>
      <c r="P56" s="1260">
        <f>SUM(G56:I56)*D56/100+SUM(J56:L56)*E56/100+SUM(M56:O56)*F56/100</f>
        <v>10828.117999999999</v>
      </c>
      <c r="Q56" s="1198"/>
      <c r="R56" s="1198"/>
      <c r="S56" s="1123"/>
    </row>
    <row r="57" spans="1:19" ht="18" thickBot="1">
      <c r="B57" s="1261"/>
      <c r="C57" s="1262" t="s">
        <v>447</v>
      </c>
      <c r="D57" s="1263">
        <v>0</v>
      </c>
      <c r="E57" s="1263">
        <v>15</v>
      </c>
      <c r="F57" s="1263">
        <v>100</v>
      </c>
      <c r="G57" s="1264">
        <v>226.11199999999999</v>
      </c>
      <c r="H57" s="1264">
        <v>124.761</v>
      </c>
      <c r="I57" s="1264">
        <v>334.92399999999998</v>
      </c>
      <c r="J57" s="1264">
        <v>5601.5609999999997</v>
      </c>
      <c r="K57" s="1264">
        <v>6820.84</v>
      </c>
      <c r="L57" s="1264">
        <v>14263.799000000001</v>
      </c>
      <c r="M57" s="1264">
        <v>3.5000000000000003E-2</v>
      </c>
      <c r="N57" s="1264">
        <v>4.024</v>
      </c>
      <c r="O57" s="1264">
        <v>37.344999999999999</v>
      </c>
      <c r="P57" s="1265">
        <f>SUM(G57:I57)*D57/100+SUM(J57:L57)*E57/100+SUM(M57:O57)*F57/100</f>
        <v>4044.3339999999998</v>
      </c>
      <c r="Q57" s="1266"/>
      <c r="R57" s="1266"/>
      <c r="S57" s="1129"/>
    </row>
    <row r="58" spans="1:19" ht="18" thickBot="1">
      <c r="B58" s="1267"/>
      <c r="C58" s="1268" t="s">
        <v>448</v>
      </c>
      <c r="D58" s="1269"/>
      <c r="E58" s="1269"/>
      <c r="F58" s="1269"/>
      <c r="G58" s="1270"/>
      <c r="H58" s="1270"/>
      <c r="I58" s="1270"/>
      <c r="J58" s="1270"/>
      <c r="K58" s="1270"/>
      <c r="L58" s="1270"/>
      <c r="M58" s="1270"/>
      <c r="N58" s="1270"/>
      <c r="O58" s="1270"/>
      <c r="P58" s="1271"/>
      <c r="Q58" s="1272">
        <f>Q59+Q63+Q66+Q69</f>
        <v>0</v>
      </c>
      <c r="R58" s="1272">
        <f>R59+R63+R66+R69</f>
        <v>348.9</v>
      </c>
      <c r="S58" s="1273">
        <f>S59+S63+S66+S69</f>
        <v>21713.981900000002</v>
      </c>
    </row>
    <row r="59" spans="1:19" ht="18" thickBot="1">
      <c r="A59" s="1057">
        <v>25</v>
      </c>
      <c r="B59" s="1274">
        <v>16</v>
      </c>
      <c r="C59" s="1275" t="s">
        <v>449</v>
      </c>
      <c r="D59" s="1276"/>
      <c r="E59" s="1276"/>
      <c r="F59" s="1276"/>
      <c r="G59" s="1276">
        <f>G60*D60/100+G61*D61/100+G62*D62/100</f>
        <v>96.474999999999994</v>
      </c>
      <c r="H59" s="1276">
        <f>H60*D60/100+H61*D61/100+H62*D62/100</f>
        <v>61.905000000000001</v>
      </c>
      <c r="I59" s="1276">
        <f>I60*D60/100+I61*D61/100+I62*D62/100</f>
        <v>113.458</v>
      </c>
      <c r="J59" s="1276">
        <f>J60*E60/100+J61*E61/100+J62*E62/100</f>
        <v>1059.1399000000001</v>
      </c>
      <c r="K59" s="1276">
        <f>K60*E60/100+K61*E61/100+K62*E62/100</f>
        <v>1541.6476</v>
      </c>
      <c r="L59" s="1276">
        <f>L60*E60/100+L61*E61/100+L62*E62/100</f>
        <v>2311.0864000000001</v>
      </c>
      <c r="M59" s="1276">
        <f>M60*F60/100+M61*F61/100+M62*F62/100</f>
        <v>89.052000000000007</v>
      </c>
      <c r="N59" s="1276">
        <f>N60*F60/100+N61*F61/100+N62*F62/100</f>
        <v>88.047999999999988</v>
      </c>
      <c r="O59" s="1276">
        <f>O60*F60/100+O61*F61/100+O62*F62/100</f>
        <v>95.843999999999994</v>
      </c>
      <c r="P59" s="1277">
        <f>P60+P61+P62</f>
        <v>5456.6559000000007</v>
      </c>
      <c r="Q59" s="1278">
        <v>0</v>
      </c>
      <c r="R59" s="1278">
        <v>348.9</v>
      </c>
      <c r="S59" s="1279">
        <f>P59-Q59-R59</f>
        <v>5107.755900000001</v>
      </c>
    </row>
    <row r="60" spans="1:19" ht="17.25">
      <c r="B60" s="1280"/>
      <c r="C60" s="1281" t="s">
        <v>450</v>
      </c>
      <c r="D60" s="1282">
        <v>100</v>
      </c>
      <c r="E60" s="1282">
        <v>50</v>
      </c>
      <c r="F60" s="1282">
        <v>100</v>
      </c>
      <c r="G60" s="1283">
        <v>96.305999999999997</v>
      </c>
      <c r="H60" s="1283">
        <v>61.396000000000001</v>
      </c>
      <c r="I60" s="1283">
        <v>112.926</v>
      </c>
      <c r="J60" s="1283">
        <v>875.18200000000002</v>
      </c>
      <c r="K60" s="1283">
        <v>218.09299999999999</v>
      </c>
      <c r="L60" s="1283">
        <v>1065.085</v>
      </c>
      <c r="M60" s="1283">
        <v>0</v>
      </c>
      <c r="N60" s="1283">
        <v>0</v>
      </c>
      <c r="O60" s="1283">
        <v>0</v>
      </c>
      <c r="P60" s="1284">
        <f t="shared" ref="P60:P71" si="3">SUM(G60:I60)*D60/100+SUM(J60:L60)*E60/100+SUM(M60:O60)*F60/100</f>
        <v>1349.808</v>
      </c>
      <c r="Q60" s="1285"/>
      <c r="R60" s="1285"/>
      <c r="S60" s="1123"/>
    </row>
    <row r="61" spans="1:19" ht="28.5" customHeight="1">
      <c r="B61" s="1286"/>
      <c r="C61" s="1287" t="s">
        <v>451</v>
      </c>
      <c r="D61" s="1288">
        <v>100</v>
      </c>
      <c r="E61" s="1288">
        <v>70</v>
      </c>
      <c r="F61" s="1288">
        <v>100</v>
      </c>
      <c r="G61" s="1289">
        <v>0.16900000000000001</v>
      </c>
      <c r="H61" s="1289">
        <v>0.50900000000000001</v>
      </c>
      <c r="I61" s="1289">
        <v>0.53200000000000003</v>
      </c>
      <c r="J61" s="1289">
        <v>887.92700000000002</v>
      </c>
      <c r="K61" s="1289">
        <v>2046.5730000000001</v>
      </c>
      <c r="L61" s="1283">
        <v>2540.777</v>
      </c>
      <c r="M61" s="1283">
        <v>89.052000000000007</v>
      </c>
      <c r="N61" s="1283">
        <v>88.048000000000002</v>
      </c>
      <c r="O61" s="1283">
        <v>95.843999999999994</v>
      </c>
      <c r="P61" s="1284">
        <f t="shared" si="3"/>
        <v>4106.8479000000007</v>
      </c>
      <c r="Q61" s="1290"/>
      <c r="R61" s="1290"/>
      <c r="S61" s="1158"/>
    </row>
    <row r="62" spans="1:19" ht="18" thickBot="1">
      <c r="B62" s="1291"/>
      <c r="C62" s="1292" t="s">
        <v>452</v>
      </c>
      <c r="D62" s="1293">
        <v>100</v>
      </c>
      <c r="E62" s="1293">
        <v>100</v>
      </c>
      <c r="F62" s="1293">
        <v>100</v>
      </c>
      <c r="G62" s="1294">
        <v>0</v>
      </c>
      <c r="H62" s="1294">
        <v>0</v>
      </c>
      <c r="I62" s="1294">
        <v>0</v>
      </c>
      <c r="J62" s="1294">
        <v>0</v>
      </c>
      <c r="K62" s="1294">
        <v>0</v>
      </c>
      <c r="L62" s="1295">
        <v>0</v>
      </c>
      <c r="M62" s="1295">
        <v>0</v>
      </c>
      <c r="N62" s="1295">
        <v>0</v>
      </c>
      <c r="O62" s="1295">
        <v>0</v>
      </c>
      <c r="P62" s="1296">
        <f t="shared" si="3"/>
        <v>0</v>
      </c>
      <c r="Q62" s="1297"/>
      <c r="R62" s="1297"/>
      <c r="S62" s="1144"/>
    </row>
    <row r="63" spans="1:19" ht="18" thickBot="1">
      <c r="A63" s="1057">
        <v>26</v>
      </c>
      <c r="B63" s="1298">
        <v>17</v>
      </c>
      <c r="C63" s="1299" t="s">
        <v>453</v>
      </c>
      <c r="D63" s="1300"/>
      <c r="E63" s="1300"/>
      <c r="F63" s="1300"/>
      <c r="G63" s="1300">
        <f>G64*D64/100+G65*D65/100</f>
        <v>0</v>
      </c>
      <c r="H63" s="1300">
        <f>H64*D64/100+H65*D65/100</f>
        <v>0</v>
      </c>
      <c r="I63" s="1300">
        <f>I64*D64/100+I65*D65/100</f>
        <v>0</v>
      </c>
      <c r="J63" s="1300">
        <f>J64*E64/100+J65*E65/100</f>
        <v>703.96910000000003</v>
      </c>
      <c r="K63" s="1300">
        <f>K64*E64/100+K65*E65/100</f>
        <v>723.01840000000004</v>
      </c>
      <c r="L63" s="1300">
        <f>L64*E64/100+L65*E65/100</f>
        <v>1294.7755999999999</v>
      </c>
      <c r="M63" s="1300">
        <f>M64*F64/100+M65*F65/100</f>
        <v>0</v>
      </c>
      <c r="N63" s="1300">
        <f>N64*F64/100+N65*F65/100</f>
        <v>0</v>
      </c>
      <c r="O63" s="1300">
        <f>O64*F64/100+O65*F65/100</f>
        <v>0</v>
      </c>
      <c r="P63" s="1301">
        <f>P64</f>
        <v>1079.18</v>
      </c>
      <c r="Q63" s="1302">
        <v>0</v>
      </c>
      <c r="R63" s="1302">
        <v>0</v>
      </c>
      <c r="S63" s="1303">
        <f>P63-Q63-R63</f>
        <v>1079.18</v>
      </c>
    </row>
    <row r="64" spans="1:19" ht="17.25">
      <c r="B64" s="1280"/>
      <c r="C64" s="1281" t="s">
        <v>450</v>
      </c>
      <c r="D64" s="1282">
        <v>0</v>
      </c>
      <c r="E64" s="1282">
        <v>50</v>
      </c>
      <c r="F64" s="1282">
        <v>0</v>
      </c>
      <c r="G64" s="1283">
        <v>96.305999999999997</v>
      </c>
      <c r="H64" s="1283">
        <v>61.396000000000001</v>
      </c>
      <c r="I64" s="1283">
        <v>112.926</v>
      </c>
      <c r="J64" s="1283">
        <v>875.18200000000002</v>
      </c>
      <c r="K64" s="1283">
        <v>218.09299999999999</v>
      </c>
      <c r="L64" s="1283">
        <v>1065.085</v>
      </c>
      <c r="M64" s="1283">
        <v>0</v>
      </c>
      <c r="N64" s="1283">
        <v>0</v>
      </c>
      <c r="O64" s="1283">
        <v>0</v>
      </c>
      <c r="P64" s="1284">
        <f t="shared" si="3"/>
        <v>1079.18</v>
      </c>
      <c r="Q64" s="1285"/>
      <c r="R64" s="1285"/>
      <c r="S64" s="1123"/>
    </row>
    <row r="65" spans="1:19" ht="30.75" customHeight="1" thickBot="1">
      <c r="B65" s="1286"/>
      <c r="C65" s="1304" t="s">
        <v>451</v>
      </c>
      <c r="D65" s="1305">
        <v>0</v>
      </c>
      <c r="E65" s="1305">
        <v>30</v>
      </c>
      <c r="F65" s="1305">
        <v>0</v>
      </c>
      <c r="G65" s="1283">
        <v>0.16900000000000001</v>
      </c>
      <c r="H65" s="1283">
        <v>0.50900000000000001</v>
      </c>
      <c r="I65" s="1283">
        <v>0.53200000000000003</v>
      </c>
      <c r="J65" s="1283">
        <v>887.92700000000002</v>
      </c>
      <c r="K65" s="1283">
        <v>2046.5730000000001</v>
      </c>
      <c r="L65" s="1283">
        <v>2540.777</v>
      </c>
      <c r="M65" s="1283">
        <v>89.052000000000007</v>
      </c>
      <c r="N65" s="1283">
        <v>88.048000000000002</v>
      </c>
      <c r="O65" s="1283">
        <v>95.843999999999994</v>
      </c>
      <c r="P65" s="1284">
        <f t="shared" si="3"/>
        <v>1642.5831000000001</v>
      </c>
      <c r="Q65" s="1290"/>
      <c r="R65" s="1290"/>
      <c r="S65" s="1306"/>
    </row>
    <row r="66" spans="1:19" ht="18" thickBot="1">
      <c r="A66" s="1057">
        <v>27</v>
      </c>
      <c r="B66" s="1307">
        <v>18</v>
      </c>
      <c r="C66" s="1299" t="s">
        <v>454</v>
      </c>
      <c r="D66" s="1300"/>
      <c r="E66" s="1300"/>
      <c r="F66" s="1300"/>
      <c r="G66" s="1300">
        <f>G67*D67/100+G68*D68/100</f>
        <v>176.09299999999999</v>
      </c>
      <c r="H66" s="1300">
        <f>H67*D67/100+H68*D68/100</f>
        <v>78.453000000000003</v>
      </c>
      <c r="I66" s="1300">
        <f>I67*D67/100+I68*D68/100</f>
        <v>74.831999999999994</v>
      </c>
      <c r="J66" s="1300">
        <f>J67*E67/100+J68*E68/100</f>
        <v>186.50700000000001</v>
      </c>
      <c r="K66" s="1300">
        <f>K67*E67/100+K68*E68/100</f>
        <v>4139.6639999999998</v>
      </c>
      <c r="L66" s="1300">
        <f>L67*E67/100+L68*E68/100</f>
        <v>8686.5259999999998</v>
      </c>
      <c r="M66" s="1300">
        <f>M67*F67/100+M68*F68/100</f>
        <v>469.92</v>
      </c>
      <c r="N66" s="1300">
        <f>N67*F67/100+N68*F68/100</f>
        <v>772.08800000000008</v>
      </c>
      <c r="O66" s="1300">
        <f>O67*F67/100+O68*F68/100</f>
        <v>465.31799999999998</v>
      </c>
      <c r="P66" s="1301">
        <f>P67+P68</f>
        <v>15049.401000000002</v>
      </c>
      <c r="Q66" s="1308">
        <v>0</v>
      </c>
      <c r="R66" s="1308">
        <v>0</v>
      </c>
      <c r="S66" s="1309">
        <f>P66-Q66-R66</f>
        <v>15049.401000000002</v>
      </c>
    </row>
    <row r="67" spans="1:19" ht="17.25">
      <c r="B67" s="1286"/>
      <c r="C67" s="1281" t="s">
        <v>455</v>
      </c>
      <c r="D67" s="1282">
        <v>100</v>
      </c>
      <c r="E67" s="1282">
        <v>100</v>
      </c>
      <c r="F67" s="1282">
        <v>100</v>
      </c>
      <c r="G67" s="1283">
        <v>176.09299999999999</v>
      </c>
      <c r="H67" s="1283">
        <v>78.453000000000003</v>
      </c>
      <c r="I67" s="1283">
        <v>74.831999999999994</v>
      </c>
      <c r="J67" s="1283">
        <v>11.452999999999999</v>
      </c>
      <c r="K67" s="1283">
        <v>11.784000000000001</v>
      </c>
      <c r="L67" s="1283">
        <v>10.846</v>
      </c>
      <c r="M67" s="1283">
        <v>469.92</v>
      </c>
      <c r="N67" s="1283">
        <v>772.08799999999997</v>
      </c>
      <c r="O67" s="1283">
        <v>465.31799999999998</v>
      </c>
      <c r="P67" s="1284">
        <f t="shared" si="3"/>
        <v>2070.7869999999998</v>
      </c>
      <c r="Q67" s="1290"/>
      <c r="R67" s="1290"/>
      <c r="S67" s="1306"/>
    </row>
    <row r="68" spans="1:19" ht="18" thickBot="1">
      <c r="B68" s="1310"/>
      <c r="C68" s="1311" t="s">
        <v>456</v>
      </c>
      <c r="D68" s="1305">
        <v>100</v>
      </c>
      <c r="E68" s="1305">
        <v>100</v>
      </c>
      <c r="F68" s="1305">
        <v>100</v>
      </c>
      <c r="G68" s="1312">
        <v>0</v>
      </c>
      <c r="H68" s="1312">
        <v>0</v>
      </c>
      <c r="I68" s="1312">
        <v>0</v>
      </c>
      <c r="J68" s="1312">
        <v>175.054</v>
      </c>
      <c r="K68" s="1312">
        <v>4127.88</v>
      </c>
      <c r="L68" s="1312">
        <v>8675.68</v>
      </c>
      <c r="M68" s="1312">
        <v>0</v>
      </c>
      <c r="N68" s="1312">
        <v>0</v>
      </c>
      <c r="O68" s="1312">
        <v>0</v>
      </c>
      <c r="P68" s="1313">
        <f t="shared" si="3"/>
        <v>12978.614000000001</v>
      </c>
      <c r="Q68" s="1314"/>
      <c r="R68" s="1314"/>
      <c r="S68" s="1315"/>
    </row>
    <row r="69" spans="1:19" ht="18" thickBot="1">
      <c r="B69" s="1316">
        <v>19</v>
      </c>
      <c r="C69" s="1317" t="s">
        <v>457</v>
      </c>
      <c r="D69" s="1318"/>
      <c r="E69" s="1318"/>
      <c r="F69" s="1318"/>
      <c r="G69" s="1318">
        <f>G70*D70/100+G71*D71/100</f>
        <v>25.891999999999999</v>
      </c>
      <c r="H69" s="1318">
        <f>H70*D70/100+H71*D71/100</f>
        <v>26.12</v>
      </c>
      <c r="I69" s="1318">
        <f>I70*D70/100+I71*D71/100</f>
        <v>127.6</v>
      </c>
      <c r="J69" s="1318">
        <f>J70*E70/100+J71*E71/100</f>
        <v>28.248000000000001</v>
      </c>
      <c r="K69" s="1318">
        <f>K70*E70/100+K71*E71/100</f>
        <v>28.492000000000004</v>
      </c>
      <c r="L69" s="1318">
        <f>L70*E70/100+L71*E71/100</f>
        <v>139.19999999999999</v>
      </c>
      <c r="M69" s="1318">
        <f>M70*F70/100+M71*F71/100</f>
        <v>30.6</v>
      </c>
      <c r="N69" s="1318">
        <f>N70*F70/100+N71*F71/100</f>
        <v>30.867999999999999</v>
      </c>
      <c r="O69" s="1318">
        <f>O70*F70/100+O71*F71/100</f>
        <v>40.625</v>
      </c>
      <c r="P69" s="1319">
        <f>P70+P71</f>
        <v>477.64500000000004</v>
      </c>
      <c r="Q69" s="1320">
        <v>0</v>
      </c>
      <c r="R69" s="1320">
        <v>0</v>
      </c>
      <c r="S69" s="1321">
        <f>P69-Q69-R69</f>
        <v>477.64500000000004</v>
      </c>
    </row>
    <row r="70" spans="1:19" ht="17.25">
      <c r="B70" s="1322"/>
      <c r="C70" s="1323" t="s">
        <v>458</v>
      </c>
      <c r="D70" s="1324">
        <v>100</v>
      </c>
      <c r="E70" s="1324">
        <v>100</v>
      </c>
      <c r="F70" s="1324">
        <v>100</v>
      </c>
      <c r="G70" s="1325">
        <v>25.891999999999999</v>
      </c>
      <c r="H70" s="1325">
        <v>26.12</v>
      </c>
      <c r="I70" s="1325">
        <v>127.6</v>
      </c>
      <c r="J70" s="1325">
        <v>28.248000000000001</v>
      </c>
      <c r="K70" s="1325">
        <v>28.492000000000001</v>
      </c>
      <c r="L70" s="1325">
        <v>139.19999999999999</v>
      </c>
      <c r="M70" s="1325">
        <v>30.6</v>
      </c>
      <c r="N70" s="1325">
        <v>30.867999999999999</v>
      </c>
      <c r="O70" s="1325">
        <v>40.625</v>
      </c>
      <c r="P70" s="1326">
        <f t="shared" si="3"/>
        <v>477.64500000000004</v>
      </c>
      <c r="Q70" s="1327"/>
      <c r="R70" s="1327"/>
      <c r="S70" s="1328"/>
    </row>
    <row r="71" spans="1:19" ht="21" customHeight="1" thickBot="1">
      <c r="B71" s="1291"/>
      <c r="C71" s="1292" t="s">
        <v>459</v>
      </c>
      <c r="D71" s="1293">
        <v>100</v>
      </c>
      <c r="E71" s="1293">
        <v>100</v>
      </c>
      <c r="F71" s="1293">
        <v>100</v>
      </c>
      <c r="G71" s="1294">
        <v>0</v>
      </c>
      <c r="H71" s="1294">
        <v>0</v>
      </c>
      <c r="I71" s="1294">
        <v>0</v>
      </c>
      <c r="J71" s="1294">
        <v>0</v>
      </c>
      <c r="K71" s="1294">
        <v>0</v>
      </c>
      <c r="L71" s="1294">
        <v>0</v>
      </c>
      <c r="M71" s="1294">
        <v>0</v>
      </c>
      <c r="N71" s="1294">
        <v>0</v>
      </c>
      <c r="O71" s="1294">
        <v>0</v>
      </c>
      <c r="P71" s="1296">
        <f t="shared" si="3"/>
        <v>0</v>
      </c>
      <c r="Q71" s="1297"/>
      <c r="R71" s="1297"/>
      <c r="S71" s="1329"/>
    </row>
    <row r="72" spans="1:19" ht="18" thickBot="1">
      <c r="B72" s="1330"/>
      <c r="C72" s="1331" t="s">
        <v>460</v>
      </c>
      <c r="D72" s="1332"/>
      <c r="E72" s="1332"/>
      <c r="F72" s="1332"/>
      <c r="G72" s="1333"/>
      <c r="H72" s="1333"/>
      <c r="I72" s="1333"/>
      <c r="J72" s="1333"/>
      <c r="K72" s="1333"/>
      <c r="L72" s="1333"/>
      <c r="M72" s="1333"/>
      <c r="N72" s="1333"/>
      <c r="O72" s="1333"/>
      <c r="P72" s="1334">
        <f>P73</f>
        <v>7195.6780000000008</v>
      </c>
      <c r="Q72" s="1335"/>
      <c r="R72" s="1335"/>
      <c r="S72" s="1336">
        <f>S73</f>
        <v>7195.6780000000008</v>
      </c>
    </row>
    <row r="73" spans="1:19" ht="18" thickBot="1">
      <c r="A73" s="1057">
        <v>28</v>
      </c>
      <c r="B73" s="1337">
        <v>20</v>
      </c>
      <c r="C73" s="1338" t="s">
        <v>461</v>
      </c>
      <c r="D73" s="1339"/>
      <c r="E73" s="1339"/>
      <c r="F73" s="1339"/>
      <c r="G73" s="1339">
        <f>G74*D74/100</f>
        <v>2069.9470000000001</v>
      </c>
      <c r="H73" s="1339">
        <f>H74*D74/100</f>
        <v>1956.229</v>
      </c>
      <c r="I73" s="1339">
        <f>I74*D74/100</f>
        <v>2445.3989999999999</v>
      </c>
      <c r="J73" s="1339">
        <f>J74*E74/100</f>
        <v>31.09</v>
      </c>
      <c r="K73" s="1339">
        <f>K74*E74/100</f>
        <v>52.793999999999997</v>
      </c>
      <c r="L73" s="1339">
        <f>L74*E74/100</f>
        <v>38.863</v>
      </c>
      <c r="M73" s="1339">
        <f>M74*F74/100</f>
        <v>189.27200000000002</v>
      </c>
      <c r="N73" s="1339">
        <f>N74*F74/100</f>
        <v>206.78800000000004</v>
      </c>
      <c r="O73" s="1339">
        <f>O74*F74/100</f>
        <v>205.29599999999999</v>
      </c>
      <c r="P73" s="1340">
        <f>P74</f>
        <v>7195.6780000000008</v>
      </c>
      <c r="Q73" s="1341">
        <v>0</v>
      </c>
      <c r="R73" s="1341">
        <v>0</v>
      </c>
      <c r="S73" s="1342">
        <f>P73-Q73-R73</f>
        <v>7195.6780000000008</v>
      </c>
    </row>
    <row r="74" spans="1:19" ht="27.75" thickBot="1">
      <c r="B74" s="1343"/>
      <c r="C74" s="1344" t="s">
        <v>462</v>
      </c>
      <c r="D74" s="1345">
        <v>100</v>
      </c>
      <c r="E74" s="1345">
        <v>100</v>
      </c>
      <c r="F74" s="1345">
        <v>100</v>
      </c>
      <c r="G74" s="1346">
        <v>2069.9470000000001</v>
      </c>
      <c r="H74" s="1346">
        <v>1956.229</v>
      </c>
      <c r="I74" s="1346">
        <v>2445.3989999999999</v>
      </c>
      <c r="J74" s="1346">
        <v>31.09</v>
      </c>
      <c r="K74" s="1346">
        <v>52.793999999999997</v>
      </c>
      <c r="L74" s="1346">
        <v>38.863</v>
      </c>
      <c r="M74" s="1346">
        <v>189.27199999999999</v>
      </c>
      <c r="N74" s="1346">
        <v>206.78800000000001</v>
      </c>
      <c r="O74" s="1346">
        <v>205.29599999999999</v>
      </c>
      <c r="P74" s="1347">
        <f>SUM(G74:I74)*D74/100+SUM(J74:L74)*E74/100+SUM(M74:O74)*F74/100</f>
        <v>7195.6780000000008</v>
      </c>
      <c r="Q74" s="1348"/>
      <c r="R74" s="1349"/>
      <c r="S74" s="1350"/>
    </row>
    <row r="75" spans="1:19" ht="18" thickBot="1">
      <c r="B75" s="1351"/>
      <c r="C75" s="1352" t="s">
        <v>463</v>
      </c>
      <c r="D75" s="1353"/>
      <c r="E75" s="1353"/>
      <c r="F75" s="1353"/>
      <c r="G75" s="1354"/>
      <c r="H75" s="1354"/>
      <c r="I75" s="1354"/>
      <c r="J75" s="1354"/>
      <c r="K75" s="1354"/>
      <c r="L75" s="1354"/>
      <c r="M75" s="1354"/>
      <c r="N75" s="1354"/>
      <c r="O75" s="1354"/>
      <c r="P75" s="1355">
        <f>P76</f>
        <v>23369.066999999999</v>
      </c>
      <c r="Q75" s="1356"/>
      <c r="R75" s="1356"/>
      <c r="S75" s="1357">
        <f>S76</f>
        <v>23369.066999999999</v>
      </c>
    </row>
    <row r="76" spans="1:19" ht="18" thickBot="1">
      <c r="A76" s="1057">
        <v>29</v>
      </c>
      <c r="B76" s="1358">
        <v>21</v>
      </c>
      <c r="C76" s="1359" t="s">
        <v>464</v>
      </c>
      <c r="D76" s="1360"/>
      <c r="E76" s="1360"/>
      <c r="F76" s="1360"/>
      <c r="G76" s="1360">
        <f>G77*D77/100</f>
        <v>226.11199999999999</v>
      </c>
      <c r="H76" s="1360">
        <f>H77*D77/100</f>
        <v>124.76100000000001</v>
      </c>
      <c r="I76" s="1360">
        <f>I77*D77/100</f>
        <v>334.92399999999992</v>
      </c>
      <c r="J76" s="1360">
        <f>J77*E77/100</f>
        <v>4761.3268500000004</v>
      </c>
      <c r="K76" s="1360">
        <f>K77*E77/100</f>
        <v>5797.7139999999999</v>
      </c>
      <c r="L76" s="1360">
        <f>L77*E77/100</f>
        <v>12124.229150000001</v>
      </c>
      <c r="M76" s="1360">
        <f>M77*F77/100</f>
        <v>0</v>
      </c>
      <c r="N76" s="1360">
        <f>N77*F77/100</f>
        <v>0</v>
      </c>
      <c r="O76" s="1360">
        <f>O77*F77/100</f>
        <v>0</v>
      </c>
      <c r="P76" s="1361">
        <f>P77</f>
        <v>23369.066999999999</v>
      </c>
      <c r="Q76" s="1362">
        <v>0</v>
      </c>
      <c r="R76" s="1362">
        <v>0</v>
      </c>
      <c r="S76" s="1363">
        <f>P76-Q76-R76</f>
        <v>23369.066999999999</v>
      </c>
    </row>
    <row r="77" spans="1:19" ht="25.5" customHeight="1" thickBot="1">
      <c r="B77" s="1364"/>
      <c r="C77" s="1365" t="s">
        <v>447</v>
      </c>
      <c r="D77" s="1366">
        <v>100</v>
      </c>
      <c r="E77" s="1366">
        <v>85</v>
      </c>
      <c r="F77" s="1366">
        <v>0</v>
      </c>
      <c r="G77" s="1367">
        <v>226.11199999999999</v>
      </c>
      <c r="H77" s="1367">
        <v>124.761</v>
      </c>
      <c r="I77" s="1367">
        <v>334.92399999999998</v>
      </c>
      <c r="J77" s="1367">
        <v>5601.5609999999997</v>
      </c>
      <c r="K77" s="1367">
        <v>6820.84</v>
      </c>
      <c r="L77" s="1367">
        <v>14263.799000000001</v>
      </c>
      <c r="M77" s="1367">
        <v>3.5000000000000003E-2</v>
      </c>
      <c r="N77" s="1367">
        <v>4.024</v>
      </c>
      <c r="O77" s="1367">
        <v>37.344999999999999</v>
      </c>
      <c r="P77" s="1367">
        <f>SUM(G77:I77)*D77/100+SUM(J77:L77)*E77/100+SUM(M77:O77)*F77/100</f>
        <v>23369.066999999999</v>
      </c>
      <c r="Q77" s="1348"/>
      <c r="R77" s="1348"/>
      <c r="S77" s="1368"/>
    </row>
    <row r="78" spans="1:19" ht="25.5" customHeight="1" thickBot="1">
      <c r="A78" s="1058"/>
      <c r="B78" s="1369"/>
      <c r="C78" s="1370" t="s">
        <v>465</v>
      </c>
      <c r="D78" s="1371"/>
      <c r="E78" s="1372"/>
      <c r="F78" s="1372"/>
      <c r="G78" s="1372"/>
      <c r="H78" s="1372"/>
      <c r="I78" s="1372"/>
      <c r="J78" s="1372"/>
      <c r="K78" s="1372"/>
      <c r="L78" s="1372"/>
      <c r="M78" s="1372"/>
      <c r="N78" s="1372"/>
      <c r="O78" s="1372"/>
      <c r="P78" s="1372"/>
      <c r="Q78" s="1373">
        <f>Q79+Q82+Q88</f>
        <v>0</v>
      </c>
      <c r="R78" s="1373">
        <f>R79+R82+R88</f>
        <v>0</v>
      </c>
      <c r="S78" s="1374">
        <f>S79+S82+S88</f>
        <v>1387.5165699999998</v>
      </c>
    </row>
    <row r="79" spans="1:19" ht="18" thickBot="1">
      <c r="A79" s="1058"/>
      <c r="B79" s="1375">
        <v>22</v>
      </c>
      <c r="C79" s="1376" t="s">
        <v>466</v>
      </c>
      <c r="D79" s="1377"/>
      <c r="E79" s="1377"/>
      <c r="F79" s="1377"/>
      <c r="G79" s="1377">
        <f>G80*D80/100+G81*D81/100</f>
        <v>37.361159999999998</v>
      </c>
      <c r="H79" s="1377">
        <f>H80*D80/100+H81*D81/100</f>
        <v>38.66798</v>
      </c>
      <c r="I79" s="1377">
        <f>I80*D80/100+I81*D81/100</f>
        <v>26.972939999999998</v>
      </c>
      <c r="J79" s="1377">
        <f>J80*E80/100+J81*E81/100</f>
        <v>0</v>
      </c>
      <c r="K79" s="1377">
        <f>K80*E80/100+K81*E81/100</f>
        <v>0</v>
      </c>
      <c r="L79" s="1377">
        <f>L80*E80/100+L81*E81/100</f>
        <v>0</v>
      </c>
      <c r="M79" s="1377">
        <f>M80*F80/100+M81*F81/100</f>
        <v>0</v>
      </c>
      <c r="N79" s="1377">
        <f>N80*F80/100+N81*F81/100</f>
        <v>0</v>
      </c>
      <c r="O79" s="1377">
        <f>O80*F80/100+O81*F81/100</f>
        <v>0</v>
      </c>
      <c r="P79" s="1378">
        <f>P80+P81</f>
        <v>103.00208000000001</v>
      </c>
      <c r="Q79" s="1379">
        <v>0</v>
      </c>
      <c r="R79" s="1379">
        <v>0</v>
      </c>
      <c r="S79" s="1380">
        <f>P79-Q79-R79</f>
        <v>103.00208000000001</v>
      </c>
    </row>
    <row r="80" spans="1:19" ht="17.25">
      <c r="A80" s="1058"/>
      <c r="B80" s="1381"/>
      <c r="C80" s="1382" t="s">
        <v>410</v>
      </c>
      <c r="D80" s="1383">
        <v>1</v>
      </c>
      <c r="E80" s="1383">
        <v>0</v>
      </c>
      <c r="F80" s="1383">
        <v>0</v>
      </c>
      <c r="G80" s="1384">
        <f t="shared" ref="G80:O80" si="4">G14</f>
        <v>1133.9639999999999</v>
      </c>
      <c r="H80" s="1384">
        <f t="shared" si="4"/>
        <v>1046.538</v>
      </c>
      <c r="I80" s="1384">
        <f t="shared" si="4"/>
        <v>0</v>
      </c>
      <c r="J80" s="1384">
        <f t="shared" si="4"/>
        <v>345816.603</v>
      </c>
      <c r="K80" s="1384">
        <f t="shared" si="4"/>
        <v>36.170999999999999</v>
      </c>
      <c r="L80" s="1384">
        <f t="shared" si="4"/>
        <v>0</v>
      </c>
      <c r="M80" s="1384">
        <f t="shared" si="4"/>
        <v>0</v>
      </c>
      <c r="N80" s="1384">
        <f t="shared" si="4"/>
        <v>0</v>
      </c>
      <c r="O80" s="1384">
        <f t="shared" si="4"/>
        <v>0</v>
      </c>
      <c r="P80" s="1385">
        <f>SUM(G80:I80)*D80/100+SUM(J80:L80)*E80/100+SUM(M80:O80)*F80/100</f>
        <v>21.805019999999999</v>
      </c>
      <c r="Q80" s="1151"/>
      <c r="R80" s="1151"/>
      <c r="S80" s="1386"/>
    </row>
    <row r="81" spans="1:19" ht="33" customHeight="1" thickBot="1">
      <c r="A81" s="1058"/>
      <c r="B81" s="1387"/>
      <c r="C81" s="1388" t="s">
        <v>412</v>
      </c>
      <c r="D81" s="1389">
        <v>2</v>
      </c>
      <c r="E81" s="1389">
        <v>0</v>
      </c>
      <c r="F81" s="1389">
        <v>0</v>
      </c>
      <c r="G81" s="1390">
        <f t="shared" ref="G81:O81" si="5">G16</f>
        <v>1301.076</v>
      </c>
      <c r="H81" s="1390">
        <f t="shared" si="5"/>
        <v>1410.13</v>
      </c>
      <c r="I81" s="1390">
        <f>I16</f>
        <v>1348.6469999999999</v>
      </c>
      <c r="J81" s="1390">
        <f t="shared" si="5"/>
        <v>426.62299999999999</v>
      </c>
      <c r="K81" s="1390">
        <f t="shared" si="5"/>
        <v>347.71199999999999</v>
      </c>
      <c r="L81" s="1390">
        <f t="shared" si="5"/>
        <v>69.492999999999995</v>
      </c>
      <c r="M81" s="1390">
        <f t="shared" si="5"/>
        <v>0</v>
      </c>
      <c r="N81" s="1390">
        <f t="shared" si="5"/>
        <v>0</v>
      </c>
      <c r="O81" s="1390">
        <f t="shared" si="5"/>
        <v>0</v>
      </c>
      <c r="P81" s="1385">
        <f>SUM(G81:I81)*D81/100+SUM(J81:L81)*E81/100+SUM(M81:O81)*F81/100</f>
        <v>81.197060000000008</v>
      </c>
      <c r="Q81" s="1223"/>
      <c r="R81" s="1223"/>
      <c r="S81" s="1391"/>
    </row>
    <row r="82" spans="1:19" ht="18" thickBot="1">
      <c r="A82" s="1058"/>
      <c r="B82" s="1375">
        <v>23</v>
      </c>
      <c r="C82" s="1376" t="s">
        <v>467</v>
      </c>
      <c r="D82" s="1377"/>
      <c r="E82" s="1377"/>
      <c r="F82" s="1377"/>
      <c r="G82" s="1377">
        <f>G83*D83/100+G84*D84/100</f>
        <v>130.76405999999997</v>
      </c>
      <c r="H82" s="1377">
        <f>H83*D83/100+H84*D84/100</f>
        <v>135.33793</v>
      </c>
      <c r="I82" s="1377">
        <f>I83*D83/100+I84*D84/100</f>
        <v>94.405289999999979</v>
      </c>
      <c r="J82" s="1377">
        <f>J83*E83/100+J84*E84/100</f>
        <v>0</v>
      </c>
      <c r="K82" s="1377">
        <f>K83*E83/100+K84*E84/100</f>
        <v>0</v>
      </c>
      <c r="L82" s="1377">
        <f>L83*E83/100+L84*E84/100</f>
        <v>0</v>
      </c>
      <c r="M82" s="1377">
        <f>M83*F83/100+M84*F84/100</f>
        <v>0</v>
      </c>
      <c r="N82" s="1377">
        <f>N83*F83/100+N84*F84/100</f>
        <v>0</v>
      </c>
      <c r="O82" s="1377">
        <f>O83*F83/100+O84*F84/100</f>
        <v>0</v>
      </c>
      <c r="P82" s="1392">
        <f>P83+P84</f>
        <v>360.50727999999998</v>
      </c>
      <c r="Q82" s="1379">
        <v>0</v>
      </c>
      <c r="R82" s="1379">
        <v>0</v>
      </c>
      <c r="S82" s="1380">
        <f>P82-Q82-R82</f>
        <v>360.50727999999998</v>
      </c>
    </row>
    <row r="83" spans="1:19" ht="17.25">
      <c r="A83" s="1058"/>
      <c r="B83" s="1381"/>
      <c r="C83" s="1382" t="s">
        <v>410</v>
      </c>
      <c r="D83" s="1383">
        <v>3.5</v>
      </c>
      <c r="E83" s="1383">
        <v>0</v>
      </c>
      <c r="F83" s="1383">
        <v>0</v>
      </c>
      <c r="G83" s="1384">
        <v>1133.9639999999999</v>
      </c>
      <c r="H83" s="1384">
        <v>1046.538</v>
      </c>
      <c r="I83" s="1384">
        <v>0</v>
      </c>
      <c r="J83" s="1384">
        <v>345816.603</v>
      </c>
      <c r="K83" s="1384">
        <v>36.170999999999999</v>
      </c>
      <c r="L83" s="1384">
        <v>0</v>
      </c>
      <c r="M83" s="1384">
        <v>0</v>
      </c>
      <c r="N83" s="1384">
        <v>0</v>
      </c>
      <c r="O83" s="1384">
        <v>0</v>
      </c>
      <c r="P83" s="1384">
        <f>SUM(G83:I83)*D83/100+SUM(J83:L83)*E83/100+SUM(M83:O83)*F83/100</f>
        <v>76.317569999999989</v>
      </c>
      <c r="Q83" s="1151"/>
      <c r="R83" s="1151"/>
      <c r="S83" s="1386"/>
    </row>
    <row r="84" spans="1:19" ht="27.75" thickBot="1">
      <c r="A84" s="1058"/>
      <c r="B84" s="1393"/>
      <c r="C84" s="1394" t="s">
        <v>412</v>
      </c>
      <c r="D84" s="1395">
        <v>7</v>
      </c>
      <c r="E84" s="1395">
        <v>0</v>
      </c>
      <c r="F84" s="1395">
        <v>0</v>
      </c>
      <c r="G84" s="1384">
        <v>1301.076</v>
      </c>
      <c r="H84" s="1384">
        <v>1410.13</v>
      </c>
      <c r="I84" s="1390">
        <f>I81</f>
        <v>1348.6469999999999</v>
      </c>
      <c r="J84" s="1384">
        <v>426.62299999999999</v>
      </c>
      <c r="K84" s="1384">
        <v>347.71199999999999</v>
      </c>
      <c r="L84" s="1384">
        <f>L81</f>
        <v>69.492999999999995</v>
      </c>
      <c r="M84" s="1384">
        <v>0</v>
      </c>
      <c r="N84" s="1384">
        <v>0</v>
      </c>
      <c r="O84" s="1384">
        <f>O81</f>
        <v>0</v>
      </c>
      <c r="P84" s="1384">
        <f>SUM(G84:I84)*D84/100+SUM(J84:L84)*E84/100+SUM(M84:O84)*F84/100</f>
        <v>284.18970999999999</v>
      </c>
      <c r="Q84" s="1157"/>
      <c r="R84" s="1157"/>
      <c r="S84" s="1396"/>
    </row>
    <row r="85" spans="1:19" ht="25.5" hidden="1" customHeight="1">
      <c r="A85" s="1058"/>
      <c r="B85" s="1397"/>
      <c r="C85" s="1398" t="s">
        <v>468</v>
      </c>
      <c r="D85" s="1399"/>
      <c r="E85" s="1399"/>
      <c r="F85" s="1399"/>
      <c r="G85" s="1400"/>
      <c r="H85" s="1401"/>
      <c r="I85" s="1401"/>
      <c r="J85" s="1400"/>
      <c r="K85" s="1401"/>
      <c r="L85" s="1401"/>
      <c r="M85" s="1400"/>
      <c r="N85" s="1401"/>
      <c r="O85" s="1401"/>
      <c r="P85" s="1402">
        <f>P86+P87</f>
        <v>0</v>
      </c>
      <c r="Q85" s="1403">
        <v>0</v>
      </c>
      <c r="R85" s="1403">
        <v>0</v>
      </c>
      <c r="S85" s="1404">
        <f>P85-Q85-R85</f>
        <v>0</v>
      </c>
    </row>
    <row r="86" spans="1:19" ht="25.5" hidden="1" customHeight="1">
      <c r="A86" s="1058"/>
      <c r="B86" s="1397"/>
      <c r="C86" s="1405" t="s">
        <v>469</v>
      </c>
      <c r="D86" s="1406">
        <v>0</v>
      </c>
      <c r="E86" s="1406">
        <v>0</v>
      </c>
      <c r="F86" s="1406">
        <v>0</v>
      </c>
      <c r="G86" s="1407"/>
      <c r="H86" s="1408"/>
      <c r="I86" s="1409"/>
      <c r="J86" s="1407"/>
      <c r="K86" s="1408"/>
      <c r="L86" s="1409"/>
      <c r="M86" s="1400"/>
      <c r="N86" s="1409"/>
      <c r="O86" s="1409"/>
      <c r="P86" s="1410">
        <f>SUM(G86:I86)*D86/100+SUM(J86:L86)*E86/100+SUM(M86:O86)*F86/100</f>
        <v>0</v>
      </c>
      <c r="Q86" s="1157"/>
      <c r="R86" s="1157"/>
      <c r="S86" s="1404"/>
    </row>
    <row r="87" spans="1:19" ht="32.25" hidden="1" customHeight="1" thickBot="1">
      <c r="A87" s="1058"/>
      <c r="B87" s="1411"/>
      <c r="C87" s="1412" t="s">
        <v>412</v>
      </c>
      <c r="D87" s="1413">
        <v>0</v>
      </c>
      <c r="E87" s="1413">
        <v>0</v>
      </c>
      <c r="F87" s="1413">
        <v>0</v>
      </c>
      <c r="G87" s="1414"/>
      <c r="H87" s="1415"/>
      <c r="I87" s="1415"/>
      <c r="J87" s="1414"/>
      <c r="K87" s="1415"/>
      <c r="L87" s="1415"/>
      <c r="M87" s="1414"/>
      <c r="N87" s="1415"/>
      <c r="O87" s="1415"/>
      <c r="P87" s="1416">
        <f>SUM(G87:I87)*D87/100+SUM(J87:L87)*E87/100+SUM(M87:O87)*F87/100</f>
        <v>0</v>
      </c>
      <c r="Q87" s="1223"/>
      <c r="R87" s="1223"/>
      <c r="S87" s="1417"/>
    </row>
    <row r="88" spans="1:19" ht="18" thickBot="1">
      <c r="A88" s="1058"/>
      <c r="B88" s="1375">
        <v>24</v>
      </c>
      <c r="C88" s="1376" t="s">
        <v>470</v>
      </c>
      <c r="D88" s="1377"/>
      <c r="E88" s="1377"/>
      <c r="F88" s="1377"/>
      <c r="G88" s="1377">
        <f>G89*D89/100+G90*D90/100</f>
        <v>326.58191999999997</v>
      </c>
      <c r="H88" s="1377">
        <f>H89*D89/100+H90*D90/100</f>
        <v>341.18236000000002</v>
      </c>
      <c r="I88" s="1377">
        <f>I89*D89/100+I90*D90/100</f>
        <v>256.24293</v>
      </c>
      <c r="J88" s="1377">
        <f>J89*E89/100+J90*E90/100</f>
        <v>0</v>
      </c>
      <c r="K88" s="1377">
        <f>K89*E89/100+K90*E90/100</f>
        <v>0</v>
      </c>
      <c r="L88" s="1377">
        <f>L89*E89/100+L90*E90/100</f>
        <v>0</v>
      </c>
      <c r="M88" s="1377">
        <f>M89*F89/100+M90*F90/100</f>
        <v>0</v>
      </c>
      <c r="N88" s="1377">
        <f>N89*F89/100+N90*F90/100</f>
        <v>0</v>
      </c>
      <c r="O88" s="1377">
        <f>O89*F89/100+O90*F90/100</f>
        <v>0</v>
      </c>
      <c r="P88" s="1418">
        <f>P89+P90</f>
        <v>924.00720999999987</v>
      </c>
      <c r="Q88" s="1379">
        <v>0</v>
      </c>
      <c r="R88" s="1379">
        <v>0</v>
      </c>
      <c r="S88" s="1380">
        <f>P88-Q88-R88</f>
        <v>924.00720999999987</v>
      </c>
    </row>
    <row r="89" spans="1:19" ht="17.25">
      <c r="A89" s="1058"/>
      <c r="B89" s="1381"/>
      <c r="C89" s="1382" t="s">
        <v>410</v>
      </c>
      <c r="D89" s="1383">
        <v>7</v>
      </c>
      <c r="E89" s="1383">
        <v>0</v>
      </c>
      <c r="F89" s="1383">
        <v>0</v>
      </c>
      <c r="G89" s="1384">
        <v>1133.9639999999999</v>
      </c>
      <c r="H89" s="1384">
        <v>1046.538</v>
      </c>
      <c r="I89" s="1384">
        <f>I83</f>
        <v>0</v>
      </c>
      <c r="J89" s="1384">
        <v>345816.603</v>
      </c>
      <c r="K89" s="1384">
        <v>36.170999999999999</v>
      </c>
      <c r="L89" s="1384">
        <f>L83</f>
        <v>0</v>
      </c>
      <c r="M89" s="1384">
        <v>0</v>
      </c>
      <c r="N89" s="1384">
        <v>0</v>
      </c>
      <c r="O89" s="1384">
        <f>O83</f>
        <v>0</v>
      </c>
      <c r="P89" s="1384">
        <f>SUM(G89:I89)*D89/100+SUM(J89:L89)*E89/100+SUM(M89:O89)*F89/100</f>
        <v>152.63513999999998</v>
      </c>
      <c r="Q89" s="1419"/>
      <c r="R89" s="1419"/>
      <c r="S89" s="1386"/>
    </row>
    <row r="90" spans="1:19" ht="27.75" thickBot="1">
      <c r="A90" s="1058"/>
      <c r="B90" s="1387"/>
      <c r="C90" s="1388" t="s">
        <v>412</v>
      </c>
      <c r="D90" s="1389">
        <v>19</v>
      </c>
      <c r="E90" s="1389">
        <v>0</v>
      </c>
      <c r="F90" s="1389">
        <v>0</v>
      </c>
      <c r="G90" s="1390">
        <v>1301.076</v>
      </c>
      <c r="H90" s="1390">
        <v>1410.13</v>
      </c>
      <c r="I90" s="1390">
        <f>I84</f>
        <v>1348.6469999999999</v>
      </c>
      <c r="J90" s="1390">
        <v>426.62299999999999</v>
      </c>
      <c r="K90" s="1390">
        <v>347.71199999999999</v>
      </c>
      <c r="L90" s="1390">
        <f>L84</f>
        <v>69.492999999999995</v>
      </c>
      <c r="M90" s="1390">
        <v>0</v>
      </c>
      <c r="N90" s="1390">
        <v>0</v>
      </c>
      <c r="O90" s="1390">
        <f>O84</f>
        <v>0</v>
      </c>
      <c r="P90" s="1390">
        <f>SUM(G90:I90)*D90/100+SUM(J90:L90)*E90/100+SUM(M90:O90)*F90/100</f>
        <v>771.37206999999989</v>
      </c>
      <c r="Q90" s="1420"/>
      <c r="R90" s="1420"/>
      <c r="S90" s="1391"/>
    </row>
    <row r="91" spans="1:19" ht="18" thickBot="1">
      <c r="A91" s="1058"/>
      <c r="B91" s="1421"/>
      <c r="C91" s="1422" t="s">
        <v>471</v>
      </c>
      <c r="D91" s="1423"/>
      <c r="E91" s="1423"/>
      <c r="F91" s="1423"/>
      <c r="G91" s="1424"/>
      <c r="H91" s="1424"/>
      <c r="I91" s="1424"/>
      <c r="J91" s="1424"/>
      <c r="K91" s="1424"/>
      <c r="L91" s="1424"/>
      <c r="M91" s="1424"/>
      <c r="N91" s="1424"/>
      <c r="O91" s="1424"/>
      <c r="P91" s="1424"/>
      <c r="Q91" s="1425">
        <f>Q92+Q96+Q98</f>
        <v>0</v>
      </c>
      <c r="R91" s="1425">
        <f>R92+R96+R98</f>
        <v>0</v>
      </c>
      <c r="S91" s="1426">
        <f>S92+S96+S98</f>
        <v>52.494750000000003</v>
      </c>
    </row>
    <row r="92" spans="1:19" ht="18" thickBot="1">
      <c r="A92" s="1058"/>
      <c r="B92" s="1427">
        <v>25</v>
      </c>
      <c r="C92" s="1428" t="s">
        <v>472</v>
      </c>
      <c r="D92" s="1429"/>
      <c r="E92" s="1429"/>
      <c r="F92" s="1429"/>
      <c r="G92" s="1429">
        <f>G93*D93/100+G94*D94/100+G95*D95/100</f>
        <v>0</v>
      </c>
      <c r="H92" s="1429">
        <f>H93*D93/100+H94*D94/100+H95*D95/100</f>
        <v>13.332000000000001</v>
      </c>
      <c r="I92" s="1429">
        <f>I93*D93/100+I94*D94/100+I95*D95/100</f>
        <v>0</v>
      </c>
      <c r="J92" s="1429">
        <f>J93*E93/100+J94*E94/100+J95*E95/100</f>
        <v>0</v>
      </c>
      <c r="K92" s="1429">
        <f>K93*E93/100+K94*E94/100+K95*E95/100</f>
        <v>0</v>
      </c>
      <c r="L92" s="1429">
        <f>L93*E93/100+L94*E94/100+L95*E95/100</f>
        <v>0</v>
      </c>
      <c r="M92" s="1429">
        <f>M93*F93/100+M94*F94/100+M95*F95/100</f>
        <v>0</v>
      </c>
      <c r="N92" s="1429">
        <f>N93*F93/100+N94*F94/100+N95*F95/100</f>
        <v>0</v>
      </c>
      <c r="O92" s="1429">
        <f>O93*F93/100+O94*F94/100+O95*F95/100</f>
        <v>0</v>
      </c>
      <c r="P92" s="1430">
        <f>P93+P94+P95</f>
        <v>13.332000000000001</v>
      </c>
      <c r="Q92" s="1431">
        <v>0</v>
      </c>
      <c r="R92" s="1431">
        <v>0</v>
      </c>
      <c r="S92" s="1432">
        <f>P92-Q92-R92</f>
        <v>13.332000000000001</v>
      </c>
    </row>
    <row r="93" spans="1:19" ht="17.25">
      <c r="A93" s="1058"/>
      <c r="B93" s="1433"/>
      <c r="C93" s="1434" t="s">
        <v>473</v>
      </c>
      <c r="D93" s="1435">
        <v>100</v>
      </c>
      <c r="E93" s="1435">
        <v>100</v>
      </c>
      <c r="F93" s="1435">
        <v>100</v>
      </c>
      <c r="G93" s="1436">
        <v>0</v>
      </c>
      <c r="H93" s="1436">
        <v>0</v>
      </c>
      <c r="I93" s="1436">
        <v>0</v>
      </c>
      <c r="J93" s="1436">
        <v>0</v>
      </c>
      <c r="K93" s="1436">
        <v>0</v>
      </c>
      <c r="L93" s="1436">
        <v>0</v>
      </c>
      <c r="M93" s="1436">
        <v>0</v>
      </c>
      <c r="N93" s="1436">
        <v>0</v>
      </c>
      <c r="O93" s="1436">
        <v>0</v>
      </c>
      <c r="P93" s="1436">
        <f>SUM(G93:I93)*D93/100+SUM(J93:L93)*E93/100+SUM(M93:O93)*F93/100</f>
        <v>0</v>
      </c>
      <c r="Q93" s="1437"/>
      <c r="R93" s="1437"/>
      <c r="S93" s="1438"/>
    </row>
    <row r="94" spans="1:19" ht="17.25">
      <c r="A94" s="1058"/>
      <c r="B94" s="1439"/>
      <c r="C94" s="1440" t="s">
        <v>443</v>
      </c>
      <c r="D94" s="1441">
        <v>16</v>
      </c>
      <c r="E94" s="1441">
        <v>16</v>
      </c>
      <c r="F94" s="1441">
        <v>16</v>
      </c>
      <c r="G94" s="1442">
        <v>0</v>
      </c>
      <c r="H94" s="1442">
        <v>83.325000000000003</v>
      </c>
      <c r="I94" s="1442">
        <v>0</v>
      </c>
      <c r="J94" s="1442">
        <v>0</v>
      </c>
      <c r="K94" s="1442">
        <v>0</v>
      </c>
      <c r="L94" s="1442">
        <v>0</v>
      </c>
      <c r="M94" s="1442">
        <v>0</v>
      </c>
      <c r="N94" s="1442">
        <v>0</v>
      </c>
      <c r="O94" s="1442">
        <v>0</v>
      </c>
      <c r="P94" s="1443">
        <f t="shared" ref="P94:P99" si="6">SUM(G94:I94)*D94/100+SUM(J94:L94)*E94/100+SUM(M94:O94)*F94/100</f>
        <v>13.332000000000001</v>
      </c>
      <c r="Q94" s="1444"/>
      <c r="R94" s="1444"/>
      <c r="S94" s="1445"/>
    </row>
    <row r="95" spans="1:19" ht="18" thickBot="1">
      <c r="A95" s="1058"/>
      <c r="B95" s="1446"/>
      <c r="C95" s="1447" t="s">
        <v>474</v>
      </c>
      <c r="D95" s="1448">
        <v>34</v>
      </c>
      <c r="E95" s="1448">
        <v>34</v>
      </c>
      <c r="F95" s="1448">
        <v>34</v>
      </c>
      <c r="G95" s="1449">
        <v>0</v>
      </c>
      <c r="H95" s="1449">
        <v>0</v>
      </c>
      <c r="I95" s="1449">
        <v>0</v>
      </c>
      <c r="J95" s="1449">
        <v>0</v>
      </c>
      <c r="K95" s="1449">
        <v>0</v>
      </c>
      <c r="L95" s="1449">
        <v>0</v>
      </c>
      <c r="M95" s="1449">
        <v>0</v>
      </c>
      <c r="N95" s="1449">
        <v>0</v>
      </c>
      <c r="O95" s="1449">
        <v>0</v>
      </c>
      <c r="P95" s="1449">
        <f t="shared" si="6"/>
        <v>0</v>
      </c>
      <c r="Q95" s="1450"/>
      <c r="R95" s="1450"/>
      <c r="S95" s="1451"/>
    </row>
    <row r="96" spans="1:19" ht="18" thickBot="1">
      <c r="A96" s="1058"/>
      <c r="B96" s="1427">
        <v>26</v>
      </c>
      <c r="C96" s="1428" t="s">
        <v>475</v>
      </c>
      <c r="D96" s="1429"/>
      <c r="E96" s="1429"/>
      <c r="F96" s="1429"/>
      <c r="G96" s="1429">
        <f>G97*D97/100</f>
        <v>0</v>
      </c>
      <c r="H96" s="1429">
        <f>H97*D97/100</f>
        <v>39.162750000000003</v>
      </c>
      <c r="I96" s="1429">
        <f>I97*D97/100</f>
        <v>0</v>
      </c>
      <c r="J96" s="1429">
        <f>J97*E97/100</f>
        <v>0</v>
      </c>
      <c r="K96" s="1429">
        <f>K97*E97/100</f>
        <v>0</v>
      </c>
      <c r="L96" s="1429">
        <f>L97*E97/100</f>
        <v>0</v>
      </c>
      <c r="M96" s="1429">
        <f>M97*F97/100</f>
        <v>0</v>
      </c>
      <c r="N96" s="1429">
        <f>N97*F97/100</f>
        <v>0</v>
      </c>
      <c r="O96" s="1429">
        <f>O97*F97/100</f>
        <v>0</v>
      </c>
      <c r="P96" s="1452">
        <f>P97</f>
        <v>39.162750000000003</v>
      </c>
      <c r="Q96" s="1431">
        <v>0</v>
      </c>
      <c r="R96" s="1431">
        <v>0</v>
      </c>
      <c r="S96" s="1432">
        <f>P96-Q96-R96</f>
        <v>39.162750000000003</v>
      </c>
    </row>
    <row r="97" spans="1:19" ht="18" thickBot="1">
      <c r="A97" s="1058"/>
      <c r="B97" s="1453"/>
      <c r="C97" s="1454" t="s">
        <v>443</v>
      </c>
      <c r="D97" s="1455">
        <v>47</v>
      </c>
      <c r="E97" s="1455">
        <v>47</v>
      </c>
      <c r="F97" s="1455">
        <v>47</v>
      </c>
      <c r="G97" s="1442">
        <v>0</v>
      </c>
      <c r="H97" s="1442">
        <v>83.325000000000003</v>
      </c>
      <c r="I97" s="1442">
        <v>0</v>
      </c>
      <c r="J97" s="1442">
        <v>0</v>
      </c>
      <c r="K97" s="1442">
        <v>0</v>
      </c>
      <c r="L97" s="1442">
        <v>0</v>
      </c>
      <c r="M97" s="1442">
        <v>0</v>
      </c>
      <c r="N97" s="1442">
        <v>0</v>
      </c>
      <c r="O97" s="1442">
        <v>0</v>
      </c>
      <c r="P97" s="1442">
        <f t="shared" si="6"/>
        <v>39.162750000000003</v>
      </c>
      <c r="Q97" s="1456"/>
      <c r="R97" s="1456"/>
      <c r="S97" s="1457"/>
    </row>
    <row r="98" spans="1:19" ht="18" thickBot="1">
      <c r="A98" s="1058"/>
      <c r="B98" s="1427">
        <v>27</v>
      </c>
      <c r="C98" s="1428" t="s">
        <v>476</v>
      </c>
      <c r="D98" s="1429"/>
      <c r="E98" s="1429"/>
      <c r="F98" s="1429"/>
      <c r="G98" s="1429">
        <f>G99*D99/100</f>
        <v>0</v>
      </c>
      <c r="H98" s="1429">
        <f>H99*D99/100</f>
        <v>0</v>
      </c>
      <c r="I98" s="1429">
        <f>I99*D99/100</f>
        <v>0</v>
      </c>
      <c r="J98" s="1429">
        <f>J99*E99/100</f>
        <v>0</v>
      </c>
      <c r="K98" s="1429">
        <f>K99*E99/100</f>
        <v>0</v>
      </c>
      <c r="L98" s="1429">
        <f>L99*E99/100</f>
        <v>0</v>
      </c>
      <c r="M98" s="1429">
        <f>M99*F99/100</f>
        <v>0</v>
      </c>
      <c r="N98" s="1429">
        <f>N99*F99/100</f>
        <v>0</v>
      </c>
      <c r="O98" s="1429">
        <f>O99*F99/100</f>
        <v>0</v>
      </c>
      <c r="P98" s="1452">
        <f>P99</f>
        <v>0</v>
      </c>
      <c r="Q98" s="1431">
        <v>0</v>
      </c>
      <c r="R98" s="1431">
        <v>0</v>
      </c>
      <c r="S98" s="1432">
        <f>P98-Q98-R98</f>
        <v>0</v>
      </c>
    </row>
    <row r="99" spans="1:19" ht="18" thickBot="1">
      <c r="A99" s="1058"/>
      <c r="B99" s="1453"/>
      <c r="C99" s="1454" t="s">
        <v>474</v>
      </c>
      <c r="D99" s="1455">
        <v>66</v>
      </c>
      <c r="E99" s="1455">
        <v>66</v>
      </c>
      <c r="F99" s="1455">
        <v>66</v>
      </c>
      <c r="G99" s="1442">
        <v>0</v>
      </c>
      <c r="H99" s="1442">
        <v>0</v>
      </c>
      <c r="I99" s="1442">
        <v>0</v>
      </c>
      <c r="J99" s="1442">
        <v>0</v>
      </c>
      <c r="K99" s="1442">
        <v>0</v>
      </c>
      <c r="L99" s="1442">
        <v>0</v>
      </c>
      <c r="M99" s="1442">
        <v>0</v>
      </c>
      <c r="N99" s="1442">
        <v>0</v>
      </c>
      <c r="O99" s="1442">
        <v>0</v>
      </c>
      <c r="P99" s="1442">
        <f t="shared" si="6"/>
        <v>0</v>
      </c>
      <c r="Q99" s="1456"/>
      <c r="R99" s="1456"/>
      <c r="S99" s="1457"/>
    </row>
    <row r="100" spans="1:19" ht="18" thickBot="1">
      <c r="A100" s="1058"/>
      <c r="B100" s="1458"/>
      <c r="C100" s="1459" t="s">
        <v>477</v>
      </c>
      <c r="D100" s="1460"/>
      <c r="E100" s="1460"/>
      <c r="F100" s="1460"/>
      <c r="G100" s="1461"/>
      <c r="H100" s="1461"/>
      <c r="I100" s="1461"/>
      <c r="J100" s="1461"/>
      <c r="K100" s="1461"/>
      <c r="L100" s="1461"/>
      <c r="M100" s="1461"/>
      <c r="N100" s="1461"/>
      <c r="O100" s="1461"/>
      <c r="P100" s="1461"/>
      <c r="Q100" s="1462"/>
      <c r="R100" s="1462"/>
      <c r="S100" s="1463">
        <f>S101</f>
        <v>0</v>
      </c>
    </row>
    <row r="101" spans="1:19" ht="18" thickBot="1">
      <c r="A101" s="1058"/>
      <c r="B101" s="1464">
        <v>28</v>
      </c>
      <c r="C101" s="1465" t="s">
        <v>478</v>
      </c>
      <c r="D101" s="1466"/>
      <c r="E101" s="1466"/>
      <c r="F101" s="1466"/>
      <c r="G101" s="1466">
        <f>G102*D102/100</f>
        <v>0</v>
      </c>
      <c r="H101" s="1466">
        <f>H102*D102/100</f>
        <v>0</v>
      </c>
      <c r="I101" s="1466">
        <f>I102*D102/100</f>
        <v>0</v>
      </c>
      <c r="J101" s="1466">
        <f>J102*E102/100</f>
        <v>0</v>
      </c>
      <c r="K101" s="1466">
        <f>K102*E102/100</f>
        <v>0</v>
      </c>
      <c r="L101" s="1466">
        <f>L102*E102/100</f>
        <v>0</v>
      </c>
      <c r="M101" s="1466">
        <f>M102*F102/100</f>
        <v>0</v>
      </c>
      <c r="N101" s="1466">
        <f>N102*F102/100</f>
        <v>0</v>
      </c>
      <c r="O101" s="1466">
        <f>O102*F102/100</f>
        <v>0</v>
      </c>
      <c r="P101" s="1467">
        <f>P102</f>
        <v>0</v>
      </c>
      <c r="Q101" s="1468">
        <v>0</v>
      </c>
      <c r="R101" s="1468">
        <v>0</v>
      </c>
      <c r="S101" s="1469">
        <f>P101-Q101-R101</f>
        <v>0</v>
      </c>
    </row>
    <row r="102" spans="1:19" ht="18" thickBot="1">
      <c r="A102" s="1058"/>
      <c r="B102" s="1470"/>
      <c r="C102" s="1471" t="s">
        <v>479</v>
      </c>
      <c r="D102" s="1472">
        <v>100</v>
      </c>
      <c r="E102" s="1472">
        <v>100</v>
      </c>
      <c r="F102" s="1472">
        <v>100</v>
      </c>
      <c r="G102" s="1473">
        <v>0</v>
      </c>
      <c r="H102" s="1473">
        <v>0</v>
      </c>
      <c r="I102" s="1473">
        <v>0</v>
      </c>
      <c r="J102" s="1473">
        <v>0</v>
      </c>
      <c r="K102" s="1473">
        <v>0</v>
      </c>
      <c r="L102" s="1473">
        <v>0</v>
      </c>
      <c r="M102" s="1473">
        <v>0</v>
      </c>
      <c r="N102" s="1473">
        <v>0</v>
      </c>
      <c r="O102" s="1474">
        <v>0</v>
      </c>
      <c r="P102" s="1473">
        <f>SUM(G102:I102)*D102/100+SUM(J102:L102)*E102/100+SUM(M102:O102)*F102/100</f>
        <v>0</v>
      </c>
      <c r="Q102" s="1475"/>
      <c r="R102" s="1476"/>
      <c r="S102" s="1477"/>
    </row>
    <row r="103" spans="1:19" s="1480" customFormat="1" ht="21" customHeight="1" thickBot="1">
      <c r="A103" s="1478"/>
      <c r="B103" s="1809" t="s">
        <v>17</v>
      </c>
      <c r="C103" s="1810"/>
      <c r="D103" s="1810"/>
      <c r="E103" s="1810"/>
      <c r="F103" s="1810"/>
      <c r="G103" s="1810"/>
      <c r="H103" s="1810"/>
      <c r="I103" s="1810"/>
      <c r="J103" s="1810"/>
      <c r="K103" s="1810"/>
      <c r="L103" s="1810"/>
      <c r="M103" s="1810"/>
      <c r="N103" s="1810"/>
      <c r="O103" s="1810"/>
      <c r="P103" s="1811"/>
      <c r="Q103" s="1811"/>
      <c r="R103" s="1812"/>
      <c r="S103" s="1479">
        <f>S5+S21+S25+S27+S29+S34+S38+S41+S52+S55+S59+S63+S66+S69+S73+S76+S79+S82+S88+S92+S96</f>
        <v>175167.48586999997</v>
      </c>
    </row>
    <row r="104" spans="1:19" s="1480" customFormat="1">
      <c r="A104" s="1481"/>
      <c r="B104" s="1482"/>
      <c r="C104" s="1483"/>
      <c r="D104" s="1484"/>
      <c r="E104" s="1484"/>
      <c r="F104" s="1484"/>
      <c r="G104" s="1485"/>
      <c r="H104" s="1485"/>
      <c r="I104" s="1485"/>
      <c r="J104" s="1485"/>
      <c r="K104" s="1485"/>
      <c r="L104" s="1485"/>
      <c r="M104" s="1485"/>
      <c r="N104" s="1485"/>
      <c r="O104" s="1485"/>
      <c r="P104" s="1486"/>
      <c r="Q104" s="1487"/>
      <c r="R104" s="1487"/>
      <c r="S104" s="1486"/>
    </row>
    <row r="105" spans="1:19" s="1480" customFormat="1">
      <c r="A105" s="1481"/>
      <c r="B105" s="1482"/>
      <c r="C105" s="1483"/>
      <c r="D105" s="1484"/>
      <c r="E105" s="1484"/>
      <c r="F105" s="1484"/>
      <c r="G105" s="1485"/>
      <c r="H105" s="1485"/>
      <c r="I105" s="1485"/>
      <c r="J105" s="1485"/>
      <c r="K105" s="1485"/>
      <c r="L105" s="1485"/>
      <c r="M105" s="1485"/>
      <c r="N105" s="1485"/>
      <c r="O105" s="1485"/>
      <c r="P105" s="1486"/>
      <c r="Q105" s="1487"/>
      <c r="R105" s="1487"/>
      <c r="S105" s="1486"/>
    </row>
    <row r="106" spans="1:19" s="1480" customFormat="1">
      <c r="A106" s="1481"/>
      <c r="B106" s="1482"/>
      <c r="C106" s="1483"/>
      <c r="D106" s="1484"/>
      <c r="E106" s="1484"/>
      <c r="F106" s="1484"/>
      <c r="G106" s="1485"/>
      <c r="H106" s="1485"/>
      <c r="I106" s="1485"/>
      <c r="J106" s="1485"/>
      <c r="K106" s="1485"/>
      <c r="L106" s="1485"/>
      <c r="M106" s="1485"/>
      <c r="N106" s="1485"/>
      <c r="O106" s="1485"/>
      <c r="P106" s="1486"/>
      <c r="Q106" s="1487"/>
      <c r="R106" s="1487"/>
      <c r="S106" s="1488"/>
    </row>
    <row r="107" spans="1:19" s="1480" customFormat="1">
      <c r="A107" s="1481"/>
      <c r="B107" s="1482"/>
      <c r="C107" s="1483"/>
      <c r="D107" s="1484"/>
      <c r="E107" s="1484"/>
      <c r="F107" s="1484"/>
      <c r="G107" s="1485"/>
      <c r="H107" s="1485"/>
      <c r="I107" s="1485"/>
      <c r="J107" s="1485"/>
      <c r="K107" s="1485"/>
      <c r="L107" s="1485"/>
      <c r="M107" s="1485"/>
      <c r="N107" s="1485"/>
      <c r="O107" s="1485"/>
      <c r="P107" s="1486"/>
      <c r="Q107" s="1487"/>
      <c r="R107" s="1487"/>
      <c r="S107" s="1486"/>
    </row>
    <row r="108" spans="1:19" s="1480" customFormat="1">
      <c r="A108" s="1481"/>
      <c r="B108" s="1482"/>
      <c r="C108" s="1483"/>
      <c r="D108" s="1484"/>
      <c r="E108" s="1484"/>
      <c r="F108" s="1484"/>
      <c r="G108" s="1485"/>
      <c r="H108" s="1485"/>
      <c r="I108" s="1485"/>
      <c r="J108" s="1485"/>
      <c r="K108" s="1485"/>
      <c r="L108" s="1485"/>
      <c r="M108" s="1485"/>
      <c r="N108" s="1485"/>
      <c r="O108" s="1485"/>
      <c r="P108" s="1486"/>
      <c r="Q108" s="1487"/>
      <c r="R108" s="1487"/>
      <c r="S108" s="1486"/>
    </row>
    <row r="109" spans="1:19" s="1480" customFormat="1">
      <c r="A109" s="1481"/>
      <c r="B109" s="1482"/>
      <c r="C109" s="1483"/>
      <c r="D109" s="1484"/>
      <c r="E109" s="1484"/>
      <c r="F109" s="1484"/>
      <c r="G109" s="1485"/>
      <c r="H109" s="1485"/>
      <c r="I109" s="1485"/>
      <c r="J109" s="1485"/>
      <c r="K109" s="1485"/>
      <c r="L109" s="1485"/>
      <c r="M109" s="1485"/>
      <c r="N109" s="1485"/>
      <c r="O109" s="1485"/>
      <c r="P109" s="1486"/>
      <c r="Q109" s="1487"/>
      <c r="R109" s="1487"/>
      <c r="S109" s="1486"/>
    </row>
    <row r="110" spans="1:19" s="1480" customFormat="1">
      <c r="A110" s="1481"/>
      <c r="B110" s="1482"/>
      <c r="C110" s="1483"/>
      <c r="D110" s="1484"/>
      <c r="E110" s="1484"/>
      <c r="F110" s="1484"/>
      <c r="G110" s="1485"/>
      <c r="H110" s="1485"/>
      <c r="I110" s="1485"/>
      <c r="J110" s="1485"/>
      <c r="K110" s="1485"/>
      <c r="L110" s="1485"/>
      <c r="M110" s="1485"/>
      <c r="N110" s="1485"/>
      <c r="O110" s="1485"/>
      <c r="P110" s="1486"/>
      <c r="Q110" s="1487"/>
      <c r="R110" s="1487"/>
      <c r="S110" s="1486"/>
    </row>
    <row r="111" spans="1:19" s="1480" customFormat="1">
      <c r="A111" s="1481"/>
      <c r="B111" s="1482"/>
      <c r="C111" s="1483"/>
      <c r="D111" s="1484"/>
      <c r="E111" s="1484"/>
      <c r="F111" s="1484"/>
      <c r="G111" s="1485"/>
      <c r="H111" s="1485"/>
      <c r="I111" s="1485"/>
      <c r="J111" s="1485"/>
      <c r="K111" s="1485"/>
      <c r="L111" s="1485"/>
      <c r="M111" s="1485"/>
      <c r="N111" s="1485"/>
      <c r="O111" s="1485"/>
      <c r="P111" s="1486"/>
      <c r="Q111" s="1487"/>
      <c r="R111" s="1487"/>
      <c r="S111" s="1486"/>
    </row>
    <row r="112" spans="1:19" s="1480" customFormat="1">
      <c r="A112" s="1481"/>
      <c r="B112" s="1482"/>
      <c r="C112" s="1483"/>
      <c r="D112" s="1484"/>
      <c r="E112" s="1484"/>
      <c r="F112" s="1484"/>
      <c r="G112" s="1485"/>
      <c r="H112" s="1485"/>
      <c r="I112" s="1485"/>
      <c r="J112" s="1485"/>
      <c r="K112" s="1485"/>
      <c r="L112" s="1485"/>
      <c r="M112" s="1485"/>
      <c r="N112" s="1485"/>
      <c r="O112" s="1485"/>
      <c r="P112" s="1486"/>
      <c r="Q112" s="1487"/>
      <c r="R112" s="1487"/>
      <c r="S112" s="1486"/>
    </row>
    <row r="113" spans="1:19" s="1480" customFormat="1">
      <c r="A113" s="1481"/>
      <c r="B113" s="1482"/>
      <c r="C113" s="1483"/>
      <c r="D113" s="1484"/>
      <c r="E113" s="1484"/>
      <c r="F113" s="1484"/>
      <c r="G113" s="1485"/>
      <c r="H113" s="1485"/>
      <c r="I113" s="1485"/>
      <c r="J113" s="1485"/>
      <c r="K113" s="1485"/>
      <c r="L113" s="1485"/>
      <c r="M113" s="1485"/>
      <c r="N113" s="1485"/>
      <c r="O113" s="1485"/>
      <c r="P113" s="1486"/>
      <c r="Q113" s="1487"/>
      <c r="R113" s="1487"/>
      <c r="S113" s="1486"/>
    </row>
    <row r="114" spans="1:19" s="1480" customFormat="1">
      <c r="A114" s="1481"/>
      <c r="B114" s="1482"/>
      <c r="C114" s="1483"/>
      <c r="D114" s="1484"/>
      <c r="E114" s="1484"/>
      <c r="F114" s="1484"/>
      <c r="G114" s="1485"/>
      <c r="H114" s="1485"/>
      <c r="I114" s="1485"/>
      <c r="J114" s="1485"/>
      <c r="K114" s="1485"/>
      <c r="L114" s="1485"/>
      <c r="M114" s="1485"/>
      <c r="N114" s="1485"/>
      <c r="O114" s="1485"/>
      <c r="P114" s="1486"/>
      <c r="Q114" s="1487"/>
      <c r="R114" s="1487"/>
      <c r="S114" s="1486"/>
    </row>
    <row r="115" spans="1:19" s="1480" customFormat="1">
      <c r="A115" s="1481"/>
      <c r="B115" s="1482"/>
      <c r="C115" s="1483"/>
      <c r="D115" s="1484"/>
      <c r="E115" s="1484"/>
      <c r="F115" s="1484"/>
      <c r="G115" s="1485"/>
      <c r="H115" s="1485"/>
      <c r="I115" s="1485"/>
      <c r="J115" s="1485"/>
      <c r="K115" s="1485"/>
      <c r="L115" s="1485"/>
      <c r="M115" s="1485"/>
      <c r="N115" s="1485"/>
      <c r="O115" s="1485"/>
      <c r="P115" s="1486"/>
      <c r="Q115" s="1487"/>
      <c r="R115" s="1487"/>
      <c r="S115" s="1486"/>
    </row>
    <row r="116" spans="1:19" s="1480" customFormat="1">
      <c r="A116" s="1481"/>
      <c r="B116" s="1482"/>
      <c r="C116" s="1483"/>
      <c r="D116" s="1484"/>
      <c r="E116" s="1484"/>
      <c r="F116" s="1484"/>
      <c r="G116" s="1485"/>
      <c r="H116" s="1485"/>
      <c r="I116" s="1485"/>
      <c r="J116" s="1485"/>
      <c r="K116" s="1485"/>
      <c r="L116" s="1485"/>
      <c r="M116" s="1485"/>
      <c r="N116" s="1485"/>
      <c r="O116" s="1485"/>
      <c r="P116" s="1486"/>
      <c r="Q116" s="1487"/>
      <c r="R116" s="1487"/>
      <c r="S116" s="1486"/>
    </row>
    <row r="117" spans="1:19" s="1480" customFormat="1">
      <c r="A117" s="1481"/>
      <c r="B117" s="1482"/>
      <c r="C117" s="1483"/>
      <c r="D117" s="1484"/>
      <c r="E117" s="1484"/>
      <c r="F117" s="1484"/>
      <c r="G117" s="1485"/>
      <c r="H117" s="1485"/>
      <c r="I117" s="1485"/>
      <c r="J117" s="1485"/>
      <c r="K117" s="1485"/>
      <c r="L117" s="1485"/>
      <c r="M117" s="1485"/>
      <c r="N117" s="1485"/>
      <c r="O117" s="1485"/>
      <c r="P117" s="1486"/>
      <c r="Q117" s="1487"/>
      <c r="R117" s="1487"/>
      <c r="S117" s="1486"/>
    </row>
    <row r="118" spans="1:19" s="1480" customFormat="1">
      <c r="A118" s="1481"/>
      <c r="B118" s="1482"/>
      <c r="C118" s="1483"/>
      <c r="D118" s="1484"/>
      <c r="E118" s="1484"/>
      <c r="F118" s="1484"/>
      <c r="G118" s="1485"/>
      <c r="H118" s="1485"/>
      <c r="I118" s="1485"/>
      <c r="J118" s="1485"/>
      <c r="K118" s="1485"/>
      <c r="L118" s="1485"/>
      <c r="M118" s="1485"/>
      <c r="N118" s="1485"/>
      <c r="O118" s="1485"/>
      <c r="P118" s="1486"/>
      <c r="Q118" s="1487"/>
      <c r="R118" s="1487"/>
      <c r="S118" s="1486"/>
    </row>
    <row r="119" spans="1:19" s="1480" customFormat="1">
      <c r="A119" s="1481"/>
      <c r="B119" s="1482"/>
      <c r="C119" s="1483"/>
      <c r="D119" s="1484"/>
      <c r="E119" s="1484"/>
      <c r="F119" s="1484"/>
      <c r="G119" s="1485"/>
      <c r="H119" s="1485"/>
      <c r="I119" s="1485"/>
      <c r="J119" s="1485"/>
      <c r="K119" s="1485"/>
      <c r="L119" s="1485"/>
      <c r="M119" s="1485"/>
      <c r="N119" s="1485"/>
      <c r="O119" s="1485"/>
      <c r="P119" s="1486"/>
      <c r="Q119" s="1487"/>
      <c r="R119" s="1487"/>
      <c r="S119" s="1486"/>
    </row>
    <row r="120" spans="1:19" s="1480" customFormat="1">
      <c r="A120" s="1481"/>
      <c r="B120" s="1482"/>
      <c r="C120" s="1483"/>
      <c r="D120" s="1484"/>
      <c r="E120" s="1484"/>
      <c r="F120" s="1484"/>
      <c r="G120" s="1485"/>
      <c r="H120" s="1485"/>
      <c r="I120" s="1485"/>
      <c r="J120" s="1485"/>
      <c r="K120" s="1485"/>
      <c r="L120" s="1485"/>
      <c r="M120" s="1485"/>
      <c r="N120" s="1485"/>
      <c r="O120" s="1485"/>
      <c r="P120" s="1486"/>
      <c r="Q120" s="1487"/>
      <c r="R120" s="1487"/>
      <c r="S120" s="1486"/>
    </row>
    <row r="121" spans="1:19" s="1480" customFormat="1">
      <c r="A121" s="1481"/>
      <c r="B121" s="1482"/>
      <c r="C121" s="1483"/>
      <c r="D121" s="1484"/>
      <c r="E121" s="1484"/>
      <c r="F121" s="1484"/>
      <c r="G121" s="1485"/>
      <c r="H121" s="1485"/>
      <c r="I121" s="1485"/>
      <c r="J121" s="1485"/>
      <c r="K121" s="1485"/>
      <c r="L121" s="1485"/>
      <c r="M121" s="1485"/>
      <c r="N121" s="1485"/>
      <c r="O121" s="1485"/>
      <c r="P121" s="1486"/>
      <c r="Q121" s="1487"/>
      <c r="R121" s="1487"/>
      <c r="S121" s="1486"/>
    </row>
    <row r="122" spans="1:19" s="1480" customFormat="1">
      <c r="A122" s="1481"/>
      <c r="B122" s="1482"/>
      <c r="C122" s="1483"/>
      <c r="D122" s="1484"/>
      <c r="E122" s="1484"/>
      <c r="F122" s="1484"/>
      <c r="G122" s="1485"/>
      <c r="H122" s="1485"/>
      <c r="I122" s="1485"/>
      <c r="J122" s="1485"/>
      <c r="K122" s="1485"/>
      <c r="L122" s="1485"/>
      <c r="M122" s="1485"/>
      <c r="N122" s="1485"/>
      <c r="O122" s="1485"/>
      <c r="P122" s="1486"/>
      <c r="Q122" s="1487"/>
      <c r="R122" s="1487"/>
      <c r="S122" s="1486"/>
    </row>
    <row r="123" spans="1:19" s="1480" customFormat="1">
      <c r="A123" s="1481"/>
      <c r="B123" s="1482"/>
      <c r="C123" s="1483"/>
      <c r="D123" s="1484"/>
      <c r="E123" s="1484"/>
      <c r="F123" s="1484"/>
      <c r="G123" s="1485"/>
      <c r="H123" s="1485"/>
      <c r="I123" s="1485"/>
      <c r="J123" s="1485"/>
      <c r="K123" s="1485"/>
      <c r="L123" s="1485"/>
      <c r="M123" s="1485"/>
      <c r="N123" s="1485"/>
      <c r="O123" s="1485"/>
      <c r="P123" s="1486"/>
      <c r="Q123" s="1487"/>
      <c r="R123" s="1487"/>
      <c r="S123" s="1486"/>
    </row>
    <row r="124" spans="1:19" s="1480" customFormat="1">
      <c r="A124" s="1481"/>
      <c r="B124" s="1482"/>
      <c r="C124" s="1483"/>
      <c r="D124" s="1484"/>
      <c r="E124" s="1484"/>
      <c r="F124" s="1484"/>
      <c r="G124" s="1485"/>
      <c r="H124" s="1485"/>
      <c r="I124" s="1485"/>
      <c r="J124" s="1485"/>
      <c r="K124" s="1485"/>
      <c r="L124" s="1485"/>
      <c r="M124" s="1485"/>
      <c r="N124" s="1485"/>
      <c r="O124" s="1485"/>
      <c r="P124" s="1486"/>
      <c r="Q124" s="1487"/>
      <c r="R124" s="1487"/>
      <c r="S124" s="1486"/>
    </row>
    <row r="125" spans="1:19" s="1480" customFormat="1">
      <c r="A125" s="1481"/>
      <c r="B125" s="1482"/>
      <c r="C125" s="1483"/>
      <c r="D125" s="1484"/>
      <c r="E125" s="1484"/>
      <c r="F125" s="1484"/>
      <c r="G125" s="1485"/>
      <c r="H125" s="1485"/>
      <c r="I125" s="1485"/>
      <c r="J125" s="1485"/>
      <c r="K125" s="1485"/>
      <c r="L125" s="1485"/>
      <c r="M125" s="1485"/>
      <c r="N125" s="1485"/>
      <c r="O125" s="1485"/>
      <c r="P125" s="1486"/>
      <c r="Q125" s="1487"/>
      <c r="R125" s="1487"/>
      <c r="S125" s="1486"/>
    </row>
    <row r="126" spans="1:19" s="1480" customFormat="1">
      <c r="A126" s="1481"/>
      <c r="B126" s="1482"/>
      <c r="C126" s="1483"/>
      <c r="D126" s="1484"/>
      <c r="E126" s="1484"/>
      <c r="F126" s="1484"/>
      <c r="G126" s="1485"/>
      <c r="H126" s="1485"/>
      <c r="I126" s="1485"/>
      <c r="J126" s="1485"/>
      <c r="K126" s="1485"/>
      <c r="L126" s="1485"/>
      <c r="M126" s="1485"/>
      <c r="N126" s="1485"/>
      <c r="O126" s="1485"/>
      <c r="P126" s="1486"/>
      <c r="Q126" s="1487"/>
      <c r="R126" s="1487"/>
      <c r="S126" s="1486"/>
    </row>
    <row r="127" spans="1:19" s="1480" customFormat="1">
      <c r="A127" s="1481"/>
      <c r="B127" s="1482"/>
      <c r="C127" s="1483"/>
      <c r="D127" s="1484"/>
      <c r="E127" s="1484"/>
      <c r="F127" s="1484"/>
      <c r="G127" s="1485"/>
      <c r="H127" s="1485"/>
      <c r="I127" s="1485"/>
      <c r="J127" s="1485"/>
      <c r="K127" s="1485"/>
      <c r="L127" s="1485"/>
      <c r="M127" s="1485"/>
      <c r="N127" s="1485"/>
      <c r="O127" s="1485"/>
      <c r="P127" s="1486"/>
      <c r="Q127" s="1487"/>
      <c r="R127" s="1487"/>
      <c r="S127" s="1486"/>
    </row>
    <row r="128" spans="1:19" s="1480" customFormat="1">
      <c r="A128" s="1481"/>
      <c r="B128" s="1482"/>
      <c r="C128" s="1483"/>
      <c r="D128" s="1484"/>
      <c r="E128" s="1484"/>
      <c r="F128" s="1484"/>
      <c r="G128" s="1485"/>
      <c r="H128" s="1485"/>
      <c r="I128" s="1485"/>
      <c r="J128" s="1485"/>
      <c r="K128" s="1485"/>
      <c r="L128" s="1485"/>
      <c r="M128" s="1485"/>
      <c r="N128" s="1485"/>
      <c r="O128" s="1485"/>
      <c r="P128" s="1486"/>
      <c r="Q128" s="1487"/>
      <c r="R128" s="1487"/>
      <c r="S128" s="1486"/>
    </row>
    <row r="129" spans="1:19" s="1480" customFormat="1">
      <c r="A129" s="1481"/>
      <c r="B129" s="1482"/>
      <c r="C129" s="1483"/>
      <c r="D129" s="1484"/>
      <c r="E129" s="1484"/>
      <c r="F129" s="1484"/>
      <c r="G129" s="1485"/>
      <c r="H129" s="1485"/>
      <c r="I129" s="1485"/>
      <c r="J129" s="1485"/>
      <c r="K129" s="1485"/>
      <c r="L129" s="1485"/>
      <c r="M129" s="1485"/>
      <c r="N129" s="1485"/>
      <c r="O129" s="1485"/>
      <c r="P129" s="1486"/>
      <c r="Q129" s="1487"/>
      <c r="R129" s="1487"/>
      <c r="S129" s="1486"/>
    </row>
    <row r="130" spans="1:19" s="1480" customFormat="1">
      <c r="A130" s="1481"/>
      <c r="B130" s="1482"/>
      <c r="C130" s="1483"/>
      <c r="D130" s="1484"/>
      <c r="E130" s="1484"/>
      <c r="F130" s="1484"/>
      <c r="G130" s="1485"/>
      <c r="H130" s="1485"/>
      <c r="I130" s="1485"/>
      <c r="J130" s="1485"/>
      <c r="K130" s="1485"/>
      <c r="L130" s="1485"/>
      <c r="M130" s="1485"/>
      <c r="N130" s="1485"/>
      <c r="O130" s="1485"/>
      <c r="P130" s="1486"/>
      <c r="Q130" s="1487"/>
      <c r="R130" s="1487"/>
      <c r="S130" s="1486"/>
    </row>
    <row r="131" spans="1:19" s="1480" customFormat="1">
      <c r="A131" s="1481"/>
      <c r="B131" s="1482"/>
      <c r="C131" s="1483"/>
      <c r="D131" s="1484"/>
      <c r="E131" s="1484"/>
      <c r="F131" s="1484"/>
      <c r="G131" s="1485"/>
      <c r="H131" s="1485"/>
      <c r="I131" s="1485"/>
      <c r="J131" s="1485"/>
      <c r="K131" s="1485"/>
      <c r="L131" s="1485"/>
      <c r="M131" s="1485"/>
      <c r="N131" s="1485"/>
      <c r="O131" s="1485"/>
      <c r="P131" s="1486"/>
      <c r="Q131" s="1487"/>
      <c r="R131" s="1487"/>
      <c r="S131" s="1486"/>
    </row>
    <row r="132" spans="1:19" s="1480" customFormat="1">
      <c r="A132" s="1481"/>
      <c r="B132" s="1482"/>
      <c r="C132" s="1483"/>
      <c r="D132" s="1484"/>
      <c r="E132" s="1484"/>
      <c r="F132" s="1484"/>
      <c r="G132" s="1485"/>
      <c r="H132" s="1485"/>
      <c r="I132" s="1485"/>
      <c r="J132" s="1485"/>
      <c r="K132" s="1485"/>
      <c r="L132" s="1485"/>
      <c r="M132" s="1485"/>
      <c r="N132" s="1485"/>
      <c r="O132" s="1485"/>
      <c r="P132" s="1486"/>
      <c r="Q132" s="1487"/>
      <c r="R132" s="1487"/>
      <c r="S132" s="1486"/>
    </row>
    <row r="133" spans="1:19" s="1480" customFormat="1">
      <c r="A133" s="1481"/>
      <c r="B133" s="1482"/>
      <c r="C133" s="1483"/>
      <c r="D133" s="1484"/>
      <c r="E133" s="1484"/>
      <c r="F133" s="1484"/>
      <c r="G133" s="1485"/>
      <c r="H133" s="1485"/>
      <c r="I133" s="1485"/>
      <c r="J133" s="1485"/>
      <c r="K133" s="1485"/>
      <c r="L133" s="1485"/>
      <c r="M133" s="1485"/>
      <c r="N133" s="1485"/>
      <c r="O133" s="1485"/>
      <c r="P133" s="1486"/>
      <c r="Q133" s="1487"/>
      <c r="R133" s="1487"/>
      <c r="S133" s="1486"/>
    </row>
    <row r="134" spans="1:19" s="1480" customFormat="1">
      <c r="A134" s="1481"/>
      <c r="B134" s="1482"/>
      <c r="C134" s="1483"/>
      <c r="D134" s="1484"/>
      <c r="E134" s="1484"/>
      <c r="F134" s="1484"/>
      <c r="G134" s="1485"/>
      <c r="H134" s="1485"/>
      <c r="I134" s="1485"/>
      <c r="J134" s="1485"/>
      <c r="K134" s="1485"/>
      <c r="L134" s="1485"/>
      <c r="M134" s="1485"/>
      <c r="N134" s="1485"/>
      <c r="O134" s="1485"/>
      <c r="P134" s="1486"/>
      <c r="Q134" s="1487"/>
      <c r="R134" s="1487"/>
      <c r="S134" s="1486"/>
    </row>
    <row r="135" spans="1:19" s="1480" customFormat="1">
      <c r="A135" s="1481"/>
      <c r="B135" s="1482"/>
      <c r="C135" s="1483"/>
      <c r="D135" s="1484"/>
      <c r="E135" s="1484"/>
      <c r="F135" s="1484"/>
      <c r="G135" s="1485"/>
      <c r="H135" s="1485"/>
      <c r="I135" s="1485"/>
      <c r="J135" s="1485"/>
      <c r="K135" s="1485"/>
      <c r="L135" s="1485"/>
      <c r="M135" s="1485"/>
      <c r="N135" s="1485"/>
      <c r="O135" s="1485"/>
      <c r="P135" s="1486"/>
      <c r="Q135" s="1487"/>
      <c r="R135" s="1487"/>
      <c r="S135" s="1486"/>
    </row>
    <row r="136" spans="1:19" s="1480" customFormat="1">
      <c r="A136" s="1481"/>
      <c r="B136" s="1482"/>
      <c r="C136" s="1483"/>
      <c r="D136" s="1484"/>
      <c r="E136" s="1484"/>
      <c r="F136" s="1484"/>
      <c r="G136" s="1485"/>
      <c r="H136" s="1485"/>
      <c r="I136" s="1485"/>
      <c r="J136" s="1485"/>
      <c r="K136" s="1485"/>
      <c r="L136" s="1485"/>
      <c r="M136" s="1485"/>
      <c r="N136" s="1485"/>
      <c r="O136" s="1485"/>
      <c r="P136" s="1486"/>
      <c r="Q136" s="1487"/>
      <c r="R136" s="1487"/>
      <c r="S136" s="1486"/>
    </row>
    <row r="137" spans="1:19" s="1480" customFormat="1">
      <c r="A137" s="1481"/>
      <c r="B137" s="1482"/>
      <c r="C137" s="1483"/>
      <c r="D137" s="1484"/>
      <c r="E137" s="1484"/>
      <c r="F137" s="1484"/>
      <c r="G137" s="1485"/>
      <c r="H137" s="1485"/>
      <c r="I137" s="1485"/>
      <c r="J137" s="1485"/>
      <c r="K137" s="1485"/>
      <c r="L137" s="1485"/>
      <c r="M137" s="1485"/>
      <c r="N137" s="1485"/>
      <c r="O137" s="1485"/>
      <c r="P137" s="1486"/>
      <c r="Q137" s="1487"/>
      <c r="R137" s="1487"/>
      <c r="S137" s="1486"/>
    </row>
    <row r="138" spans="1:19" s="1480" customFormat="1">
      <c r="A138" s="1481"/>
      <c r="B138" s="1482"/>
      <c r="C138" s="1483"/>
      <c r="D138" s="1484"/>
      <c r="E138" s="1484"/>
      <c r="F138" s="1484"/>
      <c r="G138" s="1485"/>
      <c r="H138" s="1485"/>
      <c r="I138" s="1485"/>
      <c r="J138" s="1485"/>
      <c r="K138" s="1485"/>
      <c r="L138" s="1485"/>
      <c r="M138" s="1485"/>
      <c r="N138" s="1485"/>
      <c r="O138" s="1485"/>
      <c r="P138" s="1486"/>
      <c r="Q138" s="1487"/>
      <c r="R138" s="1487"/>
      <c r="S138" s="1486"/>
    </row>
    <row r="139" spans="1:19" s="1480" customFormat="1">
      <c r="A139" s="1481"/>
      <c r="B139" s="1482"/>
      <c r="C139" s="1483"/>
      <c r="D139" s="1484"/>
      <c r="E139" s="1484"/>
      <c r="F139" s="1484"/>
      <c r="G139" s="1485"/>
      <c r="H139" s="1485"/>
      <c r="I139" s="1485"/>
      <c r="J139" s="1485"/>
      <c r="K139" s="1485"/>
      <c r="L139" s="1485"/>
      <c r="M139" s="1485"/>
      <c r="N139" s="1485"/>
      <c r="O139" s="1485"/>
      <c r="P139" s="1486"/>
      <c r="Q139" s="1487"/>
      <c r="R139" s="1487"/>
      <c r="S139" s="1486"/>
    </row>
    <row r="140" spans="1:19" s="1480" customFormat="1">
      <c r="A140" s="1481"/>
      <c r="B140" s="1482"/>
      <c r="C140" s="1483"/>
      <c r="D140" s="1484"/>
      <c r="E140" s="1484"/>
      <c r="F140" s="1484"/>
      <c r="G140" s="1485"/>
      <c r="H140" s="1485"/>
      <c r="I140" s="1485"/>
      <c r="J140" s="1485"/>
      <c r="K140" s="1485"/>
      <c r="L140" s="1485"/>
      <c r="M140" s="1485"/>
      <c r="N140" s="1485"/>
      <c r="O140" s="1485"/>
      <c r="P140" s="1486"/>
      <c r="Q140" s="1487"/>
      <c r="R140" s="1487"/>
      <c r="S140" s="1486"/>
    </row>
    <row r="141" spans="1:19" s="1480" customFormat="1">
      <c r="A141" s="1481"/>
      <c r="B141" s="1482"/>
      <c r="C141" s="1483"/>
      <c r="D141" s="1484"/>
      <c r="E141" s="1484"/>
      <c r="F141" s="1484"/>
      <c r="G141" s="1485"/>
      <c r="H141" s="1485"/>
      <c r="I141" s="1485"/>
      <c r="J141" s="1485"/>
      <c r="K141" s="1485"/>
      <c r="L141" s="1485"/>
      <c r="M141" s="1485"/>
      <c r="N141" s="1485"/>
      <c r="O141" s="1485"/>
      <c r="P141" s="1486"/>
      <c r="Q141" s="1487"/>
      <c r="R141" s="1487"/>
      <c r="S141" s="1486"/>
    </row>
    <row r="142" spans="1:19" s="1480" customFormat="1">
      <c r="A142" s="1481"/>
      <c r="B142" s="1482"/>
      <c r="C142" s="1483"/>
      <c r="D142" s="1484"/>
      <c r="E142" s="1484"/>
      <c r="F142" s="1484"/>
      <c r="G142" s="1485"/>
      <c r="H142" s="1485"/>
      <c r="I142" s="1485"/>
      <c r="J142" s="1485"/>
      <c r="K142" s="1485"/>
      <c r="L142" s="1485"/>
      <c r="M142" s="1485"/>
      <c r="N142" s="1485"/>
      <c r="O142" s="1485"/>
      <c r="P142" s="1486"/>
      <c r="Q142" s="1487"/>
      <c r="R142" s="1487"/>
      <c r="S142" s="1486"/>
    </row>
    <row r="143" spans="1:19" s="1480" customFormat="1">
      <c r="A143" s="1481"/>
      <c r="B143" s="1482"/>
      <c r="C143" s="1483"/>
      <c r="D143" s="1484"/>
      <c r="E143" s="1484"/>
      <c r="F143" s="1484"/>
      <c r="G143" s="1485"/>
      <c r="H143" s="1485"/>
      <c r="I143" s="1485"/>
      <c r="J143" s="1485"/>
      <c r="K143" s="1485"/>
      <c r="L143" s="1485"/>
      <c r="M143" s="1485"/>
      <c r="N143" s="1485"/>
      <c r="O143" s="1485"/>
      <c r="P143" s="1486"/>
      <c r="Q143" s="1487"/>
      <c r="R143" s="1487"/>
      <c r="S143" s="1486"/>
    </row>
    <row r="144" spans="1:19" s="1480" customFormat="1">
      <c r="A144" s="1481"/>
      <c r="B144" s="1482"/>
      <c r="C144" s="1483"/>
      <c r="D144" s="1484"/>
      <c r="E144" s="1484"/>
      <c r="F144" s="1484"/>
      <c r="G144" s="1485"/>
      <c r="H144" s="1485"/>
      <c r="I144" s="1485"/>
      <c r="J144" s="1485"/>
      <c r="K144" s="1485"/>
      <c r="L144" s="1485"/>
      <c r="M144" s="1485"/>
      <c r="N144" s="1485"/>
      <c r="O144" s="1485"/>
      <c r="P144" s="1486"/>
      <c r="Q144" s="1487"/>
      <c r="R144" s="1487"/>
      <c r="S144" s="1486"/>
    </row>
    <row r="145" spans="1:19" s="1480" customFormat="1">
      <c r="A145" s="1481"/>
      <c r="B145" s="1482"/>
      <c r="C145" s="1483"/>
      <c r="D145" s="1484"/>
      <c r="E145" s="1484"/>
      <c r="F145" s="1484"/>
      <c r="G145" s="1485"/>
      <c r="H145" s="1485"/>
      <c r="I145" s="1485"/>
      <c r="J145" s="1485"/>
      <c r="K145" s="1485"/>
      <c r="L145" s="1485"/>
      <c r="M145" s="1485"/>
      <c r="N145" s="1485"/>
      <c r="O145" s="1485"/>
      <c r="P145" s="1486"/>
      <c r="Q145" s="1487"/>
      <c r="R145" s="1487"/>
      <c r="S145" s="1486"/>
    </row>
    <row r="146" spans="1:19" s="1480" customFormat="1">
      <c r="A146" s="1481"/>
      <c r="B146" s="1482"/>
      <c r="C146" s="1483"/>
      <c r="D146" s="1484"/>
      <c r="E146" s="1484"/>
      <c r="F146" s="1484"/>
      <c r="G146" s="1485"/>
      <c r="H146" s="1485"/>
      <c r="I146" s="1485"/>
      <c r="J146" s="1485"/>
      <c r="K146" s="1485"/>
      <c r="L146" s="1485"/>
      <c r="M146" s="1485"/>
      <c r="N146" s="1485"/>
      <c r="O146" s="1485"/>
      <c r="P146" s="1486"/>
      <c r="Q146" s="1487"/>
      <c r="R146" s="1487"/>
      <c r="S146" s="1486"/>
    </row>
    <row r="147" spans="1:19" s="1480" customFormat="1">
      <c r="A147" s="1481"/>
      <c r="B147" s="1482"/>
      <c r="C147" s="1483"/>
      <c r="D147" s="1484"/>
      <c r="E147" s="1484"/>
      <c r="F147" s="1484"/>
      <c r="G147" s="1485"/>
      <c r="H147" s="1485"/>
      <c r="I147" s="1485"/>
      <c r="J147" s="1485"/>
      <c r="K147" s="1485"/>
      <c r="L147" s="1485"/>
      <c r="M147" s="1485"/>
      <c r="N147" s="1485"/>
      <c r="O147" s="1485"/>
      <c r="P147" s="1486"/>
      <c r="Q147" s="1487"/>
      <c r="R147" s="1487"/>
      <c r="S147" s="1486"/>
    </row>
    <row r="148" spans="1:19" s="1480" customFormat="1">
      <c r="A148" s="1481"/>
      <c r="B148" s="1482"/>
      <c r="C148" s="1483"/>
      <c r="D148" s="1484"/>
      <c r="E148" s="1484"/>
      <c r="F148" s="1484"/>
      <c r="G148" s="1485"/>
      <c r="H148" s="1485"/>
      <c r="I148" s="1485"/>
      <c r="J148" s="1485"/>
      <c r="K148" s="1485"/>
      <c r="L148" s="1485"/>
      <c r="M148" s="1485"/>
      <c r="N148" s="1485"/>
      <c r="O148" s="1485"/>
      <c r="P148" s="1486"/>
      <c r="Q148" s="1487"/>
      <c r="R148" s="1487"/>
      <c r="S148" s="1486"/>
    </row>
    <row r="149" spans="1:19" s="1480" customFormat="1">
      <c r="A149" s="1481"/>
      <c r="B149" s="1482"/>
      <c r="C149" s="1483"/>
      <c r="D149" s="1484"/>
      <c r="E149" s="1484"/>
      <c r="F149" s="1484"/>
      <c r="G149" s="1485"/>
      <c r="H149" s="1485"/>
      <c r="I149" s="1485"/>
      <c r="J149" s="1485"/>
      <c r="K149" s="1485"/>
      <c r="L149" s="1485"/>
      <c r="M149" s="1485"/>
      <c r="N149" s="1485"/>
      <c r="O149" s="1485"/>
      <c r="P149" s="1486"/>
      <c r="Q149" s="1487"/>
      <c r="R149" s="1487"/>
      <c r="S149" s="1486"/>
    </row>
    <row r="150" spans="1:19" s="1480" customFormat="1">
      <c r="A150" s="1481"/>
      <c r="B150" s="1482"/>
      <c r="C150" s="1483"/>
      <c r="D150" s="1484"/>
      <c r="E150" s="1484"/>
      <c r="F150" s="1484"/>
      <c r="G150" s="1485"/>
      <c r="H150" s="1485"/>
      <c r="I150" s="1485"/>
      <c r="J150" s="1485"/>
      <c r="K150" s="1485"/>
      <c r="L150" s="1485"/>
      <c r="M150" s="1485"/>
      <c r="N150" s="1485"/>
      <c r="O150" s="1485"/>
      <c r="P150" s="1486"/>
      <c r="Q150" s="1487"/>
      <c r="R150" s="1487"/>
      <c r="S150" s="1486"/>
    </row>
    <row r="151" spans="1:19" s="1480" customFormat="1">
      <c r="A151" s="1481"/>
      <c r="B151" s="1482"/>
      <c r="C151" s="1483"/>
      <c r="D151" s="1484"/>
      <c r="E151" s="1484"/>
      <c r="F151" s="1484"/>
      <c r="G151" s="1485"/>
      <c r="H151" s="1485"/>
      <c r="I151" s="1485"/>
      <c r="J151" s="1485"/>
      <c r="K151" s="1485"/>
      <c r="L151" s="1485"/>
      <c r="M151" s="1485"/>
      <c r="N151" s="1485"/>
      <c r="O151" s="1485"/>
      <c r="P151" s="1486"/>
      <c r="Q151" s="1487"/>
      <c r="R151" s="1487"/>
      <c r="S151" s="1486"/>
    </row>
    <row r="152" spans="1:19" s="1480" customFormat="1">
      <c r="A152" s="1481"/>
      <c r="B152" s="1482"/>
      <c r="C152" s="1483"/>
      <c r="D152" s="1484"/>
      <c r="E152" s="1484"/>
      <c r="F152" s="1484"/>
      <c r="G152" s="1485"/>
      <c r="H152" s="1485"/>
      <c r="I152" s="1485"/>
      <c r="J152" s="1485"/>
      <c r="K152" s="1485"/>
      <c r="L152" s="1485"/>
      <c r="M152" s="1485"/>
      <c r="N152" s="1485"/>
      <c r="O152" s="1485"/>
      <c r="P152" s="1486"/>
      <c r="Q152" s="1487"/>
      <c r="R152" s="1487"/>
      <c r="S152" s="1486"/>
    </row>
    <row r="153" spans="1:19" s="1480" customFormat="1">
      <c r="A153" s="1481"/>
      <c r="B153" s="1482"/>
      <c r="C153" s="1483"/>
      <c r="D153" s="1484"/>
      <c r="E153" s="1484"/>
      <c r="F153" s="1484"/>
      <c r="G153" s="1485"/>
      <c r="H153" s="1485"/>
      <c r="I153" s="1485"/>
      <c r="J153" s="1485"/>
      <c r="K153" s="1485"/>
      <c r="L153" s="1485"/>
      <c r="M153" s="1485"/>
      <c r="N153" s="1485"/>
      <c r="O153" s="1485"/>
      <c r="P153" s="1486"/>
      <c r="Q153" s="1487"/>
      <c r="R153" s="1487"/>
      <c r="S153" s="1486"/>
    </row>
    <row r="154" spans="1:19" s="1480" customFormat="1">
      <c r="A154" s="1481"/>
      <c r="B154" s="1482"/>
      <c r="C154" s="1483"/>
      <c r="D154" s="1484"/>
      <c r="E154" s="1484"/>
      <c r="F154" s="1484"/>
      <c r="G154" s="1485"/>
      <c r="H154" s="1485"/>
      <c r="I154" s="1485"/>
      <c r="J154" s="1485"/>
      <c r="K154" s="1485"/>
      <c r="L154" s="1485"/>
      <c r="M154" s="1485"/>
      <c r="N154" s="1485"/>
      <c r="O154" s="1485"/>
      <c r="P154" s="1486"/>
      <c r="Q154" s="1487"/>
      <c r="R154" s="1487"/>
      <c r="S154" s="1486"/>
    </row>
    <row r="155" spans="1:19" s="1480" customFormat="1">
      <c r="A155" s="1481"/>
      <c r="B155" s="1482"/>
      <c r="C155" s="1483"/>
      <c r="D155" s="1484"/>
      <c r="E155" s="1484"/>
      <c r="F155" s="1484"/>
      <c r="G155" s="1485"/>
      <c r="H155" s="1485"/>
      <c r="I155" s="1485"/>
      <c r="J155" s="1485"/>
      <c r="K155" s="1485"/>
      <c r="L155" s="1485"/>
      <c r="M155" s="1485"/>
      <c r="N155" s="1485"/>
      <c r="O155" s="1485"/>
      <c r="P155" s="1486"/>
      <c r="Q155" s="1487"/>
      <c r="R155" s="1487"/>
      <c r="S155" s="1486"/>
    </row>
    <row r="156" spans="1:19" s="1480" customFormat="1">
      <c r="A156" s="1481"/>
      <c r="B156" s="1482"/>
      <c r="C156" s="1483"/>
      <c r="D156" s="1484"/>
      <c r="E156" s="1484"/>
      <c r="F156" s="1484"/>
      <c r="G156" s="1485"/>
      <c r="H156" s="1485"/>
      <c r="I156" s="1485"/>
      <c r="J156" s="1485"/>
      <c r="K156" s="1485"/>
      <c r="L156" s="1485"/>
      <c r="M156" s="1485"/>
      <c r="N156" s="1485"/>
      <c r="O156" s="1485"/>
      <c r="P156" s="1486"/>
      <c r="Q156" s="1487"/>
      <c r="R156" s="1487"/>
      <c r="S156" s="1486"/>
    </row>
    <row r="157" spans="1:19" s="1480" customFormat="1">
      <c r="A157" s="1481"/>
      <c r="B157" s="1482"/>
      <c r="C157" s="1483"/>
      <c r="D157" s="1484"/>
      <c r="E157" s="1484"/>
      <c r="F157" s="1484"/>
      <c r="G157" s="1485"/>
      <c r="H157" s="1485"/>
      <c r="I157" s="1485"/>
      <c r="J157" s="1485"/>
      <c r="K157" s="1485"/>
      <c r="L157" s="1485"/>
      <c r="M157" s="1485"/>
      <c r="N157" s="1485"/>
      <c r="O157" s="1485"/>
      <c r="P157" s="1486"/>
      <c r="Q157" s="1487"/>
      <c r="R157" s="1487"/>
      <c r="S157" s="1486"/>
    </row>
    <row r="158" spans="1:19" s="1480" customFormat="1">
      <c r="A158" s="1481"/>
      <c r="B158" s="1482"/>
      <c r="C158" s="1483"/>
      <c r="D158" s="1484"/>
      <c r="E158" s="1484"/>
      <c r="F158" s="1484"/>
      <c r="G158" s="1485"/>
      <c r="H158" s="1485"/>
      <c r="I158" s="1485"/>
      <c r="J158" s="1485"/>
      <c r="K158" s="1485"/>
      <c r="L158" s="1485"/>
      <c r="M158" s="1485"/>
      <c r="N158" s="1485"/>
      <c r="O158" s="1485"/>
      <c r="P158" s="1486"/>
      <c r="Q158" s="1487"/>
      <c r="R158" s="1487"/>
      <c r="S158" s="1486"/>
    </row>
    <row r="159" spans="1:19" s="1480" customFormat="1">
      <c r="A159" s="1481"/>
      <c r="B159" s="1482"/>
      <c r="C159" s="1483"/>
      <c r="D159" s="1484"/>
      <c r="E159" s="1484"/>
      <c r="F159" s="1484"/>
      <c r="G159" s="1485"/>
      <c r="H159" s="1485"/>
      <c r="I159" s="1485"/>
      <c r="J159" s="1485"/>
      <c r="K159" s="1485"/>
      <c r="L159" s="1485"/>
      <c r="M159" s="1485"/>
      <c r="N159" s="1485"/>
      <c r="O159" s="1485"/>
      <c r="P159" s="1486"/>
      <c r="Q159" s="1487"/>
      <c r="R159" s="1487"/>
      <c r="S159" s="1486"/>
    </row>
    <row r="160" spans="1:19" s="1480" customFormat="1">
      <c r="A160" s="1481"/>
      <c r="B160" s="1482"/>
      <c r="C160" s="1483"/>
      <c r="D160" s="1484"/>
      <c r="E160" s="1484"/>
      <c r="F160" s="1484"/>
      <c r="G160" s="1485"/>
      <c r="H160" s="1485"/>
      <c r="I160" s="1485"/>
      <c r="J160" s="1485"/>
      <c r="K160" s="1485"/>
      <c r="L160" s="1485"/>
      <c r="M160" s="1485"/>
      <c r="N160" s="1485"/>
      <c r="O160" s="1485"/>
      <c r="P160" s="1486"/>
      <c r="Q160" s="1487"/>
      <c r="R160" s="1487"/>
      <c r="S160" s="1486"/>
    </row>
    <row r="161" spans="1:19" s="1480" customFormat="1">
      <c r="A161" s="1481"/>
      <c r="B161" s="1482"/>
      <c r="C161" s="1483"/>
      <c r="D161" s="1484"/>
      <c r="E161" s="1484"/>
      <c r="F161" s="1484"/>
      <c r="G161" s="1485"/>
      <c r="H161" s="1485"/>
      <c r="I161" s="1485"/>
      <c r="J161" s="1485"/>
      <c r="K161" s="1485"/>
      <c r="L161" s="1485"/>
      <c r="M161" s="1485"/>
      <c r="N161" s="1485"/>
      <c r="O161" s="1485"/>
      <c r="P161" s="1486"/>
      <c r="Q161" s="1487"/>
      <c r="R161" s="1487"/>
      <c r="S161" s="1486"/>
    </row>
    <row r="162" spans="1:19" s="1480" customFormat="1">
      <c r="A162" s="1481"/>
      <c r="B162" s="1482"/>
      <c r="C162" s="1483"/>
      <c r="D162" s="1484"/>
      <c r="E162" s="1484"/>
      <c r="F162" s="1484"/>
      <c r="G162" s="1485"/>
      <c r="H162" s="1485"/>
      <c r="I162" s="1485"/>
      <c r="J162" s="1485"/>
      <c r="K162" s="1485"/>
      <c r="L162" s="1485"/>
      <c r="M162" s="1485"/>
      <c r="N162" s="1485"/>
      <c r="O162" s="1485"/>
      <c r="P162" s="1486"/>
      <c r="Q162" s="1487"/>
      <c r="R162" s="1487"/>
      <c r="S162" s="1486"/>
    </row>
    <row r="163" spans="1:19" s="1480" customFormat="1">
      <c r="A163" s="1481"/>
      <c r="B163" s="1482"/>
      <c r="C163" s="1483"/>
      <c r="D163" s="1484"/>
      <c r="E163" s="1484"/>
      <c r="F163" s="1484"/>
      <c r="G163" s="1485"/>
      <c r="H163" s="1485"/>
      <c r="I163" s="1485"/>
      <c r="J163" s="1485"/>
      <c r="K163" s="1485"/>
      <c r="L163" s="1485"/>
      <c r="M163" s="1485"/>
      <c r="N163" s="1485"/>
      <c r="O163" s="1485"/>
      <c r="P163" s="1486"/>
      <c r="Q163" s="1487"/>
      <c r="R163" s="1487"/>
      <c r="S163" s="1486"/>
    </row>
    <row r="164" spans="1:19" s="1480" customFormat="1">
      <c r="A164" s="1481"/>
      <c r="B164" s="1482"/>
      <c r="C164" s="1483"/>
      <c r="D164" s="1484"/>
      <c r="E164" s="1484"/>
      <c r="F164" s="1484"/>
      <c r="G164" s="1485"/>
      <c r="H164" s="1485"/>
      <c r="I164" s="1485"/>
      <c r="J164" s="1485"/>
      <c r="K164" s="1485"/>
      <c r="L164" s="1485"/>
      <c r="M164" s="1485"/>
      <c r="N164" s="1485"/>
      <c r="O164" s="1485"/>
      <c r="P164" s="1486"/>
      <c r="Q164" s="1487"/>
      <c r="R164" s="1487"/>
      <c r="S164" s="1486"/>
    </row>
    <row r="165" spans="1:19" s="1480" customFormat="1">
      <c r="A165" s="1481"/>
      <c r="B165" s="1482"/>
      <c r="C165" s="1483"/>
      <c r="D165" s="1484"/>
      <c r="E165" s="1484"/>
      <c r="F165" s="1484"/>
      <c r="G165" s="1485"/>
      <c r="H165" s="1485"/>
      <c r="I165" s="1485"/>
      <c r="J165" s="1485"/>
      <c r="K165" s="1485"/>
      <c r="L165" s="1485"/>
      <c r="M165" s="1485"/>
      <c r="N165" s="1485"/>
      <c r="O165" s="1485"/>
      <c r="P165" s="1486"/>
      <c r="Q165" s="1487"/>
      <c r="R165" s="1487"/>
      <c r="S165" s="1486"/>
    </row>
    <row r="166" spans="1:19" s="1480" customFormat="1">
      <c r="A166" s="1481"/>
      <c r="B166" s="1482"/>
      <c r="C166" s="1483"/>
      <c r="D166" s="1484"/>
      <c r="E166" s="1484"/>
      <c r="F166" s="1484"/>
      <c r="G166" s="1485"/>
      <c r="H166" s="1485"/>
      <c r="I166" s="1485"/>
      <c r="J166" s="1485"/>
      <c r="K166" s="1485"/>
      <c r="L166" s="1485"/>
      <c r="M166" s="1485"/>
      <c r="N166" s="1485"/>
      <c r="O166" s="1485"/>
      <c r="P166" s="1486"/>
      <c r="Q166" s="1487"/>
      <c r="R166" s="1487"/>
      <c r="S166" s="1486"/>
    </row>
    <row r="167" spans="1:19" s="1480" customFormat="1">
      <c r="A167" s="1481"/>
      <c r="B167" s="1482"/>
      <c r="C167" s="1483"/>
      <c r="D167" s="1484"/>
      <c r="E167" s="1484"/>
      <c r="F167" s="1484"/>
      <c r="G167" s="1485"/>
      <c r="H167" s="1485"/>
      <c r="I167" s="1485"/>
      <c r="J167" s="1485"/>
      <c r="K167" s="1485"/>
      <c r="L167" s="1485"/>
      <c r="M167" s="1485"/>
      <c r="N167" s="1485"/>
      <c r="O167" s="1485"/>
      <c r="P167" s="1486"/>
      <c r="Q167" s="1487"/>
      <c r="R167" s="1487"/>
      <c r="S167" s="1486"/>
    </row>
    <row r="168" spans="1:19" s="1480" customFormat="1">
      <c r="A168" s="1481"/>
      <c r="B168" s="1482"/>
      <c r="C168" s="1483"/>
      <c r="D168" s="1484"/>
      <c r="E168" s="1484"/>
      <c r="F168" s="1484"/>
      <c r="G168" s="1485"/>
      <c r="H168" s="1485"/>
      <c r="I168" s="1485"/>
      <c r="J168" s="1485"/>
      <c r="K168" s="1485"/>
      <c r="L168" s="1485"/>
      <c r="M168" s="1485"/>
      <c r="N168" s="1485"/>
      <c r="O168" s="1485"/>
      <c r="P168" s="1486"/>
      <c r="Q168" s="1487"/>
      <c r="R168" s="1487"/>
      <c r="S168" s="1486"/>
    </row>
    <row r="169" spans="1:19" s="1480" customFormat="1">
      <c r="A169" s="1481"/>
      <c r="B169" s="1482"/>
      <c r="C169" s="1483"/>
      <c r="D169" s="1484"/>
      <c r="E169" s="1484"/>
      <c r="F169" s="1484"/>
      <c r="G169" s="1485"/>
      <c r="H169" s="1485"/>
      <c r="I169" s="1485"/>
      <c r="J169" s="1485"/>
      <c r="K169" s="1485"/>
      <c r="L169" s="1485"/>
      <c r="M169" s="1485"/>
      <c r="N169" s="1485"/>
      <c r="O169" s="1485"/>
      <c r="P169" s="1486"/>
      <c r="Q169" s="1487"/>
      <c r="R169" s="1487"/>
      <c r="S169" s="1486"/>
    </row>
    <row r="170" spans="1:19" s="1480" customFormat="1">
      <c r="A170" s="1481"/>
      <c r="B170" s="1482"/>
      <c r="C170" s="1483"/>
      <c r="D170" s="1484"/>
      <c r="E170" s="1484"/>
      <c r="F170" s="1484"/>
      <c r="G170" s="1485"/>
      <c r="H170" s="1485"/>
      <c r="I170" s="1485"/>
      <c r="J170" s="1485"/>
      <c r="K170" s="1485"/>
      <c r="L170" s="1485"/>
      <c r="M170" s="1485"/>
      <c r="N170" s="1485"/>
      <c r="O170" s="1485"/>
      <c r="P170" s="1486"/>
      <c r="Q170" s="1487"/>
      <c r="R170" s="1487"/>
      <c r="S170" s="1486"/>
    </row>
    <row r="171" spans="1:19" s="1480" customFormat="1">
      <c r="A171" s="1481"/>
      <c r="B171" s="1482"/>
      <c r="C171" s="1483"/>
      <c r="D171" s="1484"/>
      <c r="E171" s="1484"/>
      <c r="F171" s="1484"/>
      <c r="G171" s="1485"/>
      <c r="H171" s="1485"/>
      <c r="I171" s="1485"/>
      <c r="J171" s="1485"/>
      <c r="K171" s="1485"/>
      <c r="L171" s="1485"/>
      <c r="M171" s="1485"/>
      <c r="N171" s="1485"/>
      <c r="O171" s="1485"/>
      <c r="P171" s="1486"/>
      <c r="Q171" s="1487"/>
      <c r="R171" s="1487"/>
      <c r="S171" s="1486"/>
    </row>
    <row r="172" spans="1:19" s="1480" customFormat="1">
      <c r="A172" s="1481"/>
      <c r="B172" s="1482"/>
      <c r="C172" s="1483"/>
      <c r="D172" s="1484"/>
      <c r="E172" s="1484"/>
      <c r="F172" s="1484"/>
      <c r="G172" s="1485"/>
      <c r="H172" s="1485"/>
      <c r="I172" s="1485"/>
      <c r="J172" s="1485"/>
      <c r="K172" s="1485"/>
      <c r="L172" s="1485"/>
      <c r="M172" s="1485"/>
      <c r="N172" s="1485"/>
      <c r="O172" s="1485"/>
      <c r="P172" s="1486"/>
      <c r="Q172" s="1487"/>
      <c r="R172" s="1487"/>
      <c r="S172" s="1486"/>
    </row>
    <row r="173" spans="1:19" s="1480" customFormat="1">
      <c r="A173" s="1481"/>
      <c r="B173" s="1482"/>
      <c r="C173" s="1483"/>
      <c r="D173" s="1484"/>
      <c r="E173" s="1484"/>
      <c r="F173" s="1484"/>
      <c r="G173" s="1485"/>
      <c r="H173" s="1485"/>
      <c r="I173" s="1485"/>
      <c r="J173" s="1485"/>
      <c r="K173" s="1485"/>
      <c r="L173" s="1485"/>
      <c r="M173" s="1485"/>
      <c r="N173" s="1485"/>
      <c r="O173" s="1485"/>
      <c r="P173" s="1486"/>
      <c r="Q173" s="1487"/>
      <c r="R173" s="1487"/>
      <c r="S173" s="1486"/>
    </row>
    <row r="174" spans="1:19" s="1480" customFormat="1">
      <c r="A174" s="1481"/>
      <c r="B174" s="1482"/>
      <c r="C174" s="1483"/>
      <c r="D174" s="1484"/>
      <c r="E174" s="1484"/>
      <c r="F174" s="1484"/>
      <c r="G174" s="1485"/>
      <c r="H174" s="1485"/>
      <c r="I174" s="1485"/>
      <c r="J174" s="1485"/>
      <c r="K174" s="1485"/>
      <c r="L174" s="1485"/>
      <c r="M174" s="1485"/>
      <c r="N174" s="1485"/>
      <c r="O174" s="1485"/>
      <c r="P174" s="1486"/>
      <c r="Q174" s="1487"/>
      <c r="R174" s="1487"/>
      <c r="S174" s="1486"/>
    </row>
    <row r="175" spans="1:19" s="1480" customFormat="1">
      <c r="A175" s="1481"/>
      <c r="B175" s="1482"/>
      <c r="C175" s="1483"/>
      <c r="D175" s="1484"/>
      <c r="E175" s="1484"/>
      <c r="F175" s="1484"/>
      <c r="G175" s="1485"/>
      <c r="H175" s="1485"/>
      <c r="I175" s="1485"/>
      <c r="J175" s="1485"/>
      <c r="K175" s="1485"/>
      <c r="L175" s="1485"/>
      <c r="M175" s="1485"/>
      <c r="N175" s="1485"/>
      <c r="O175" s="1485"/>
      <c r="P175" s="1486"/>
      <c r="Q175" s="1487"/>
      <c r="R175" s="1487"/>
      <c r="S175" s="1486"/>
    </row>
    <row r="176" spans="1:19" s="1480" customFormat="1">
      <c r="A176" s="1481"/>
      <c r="B176" s="1482"/>
      <c r="C176" s="1483"/>
      <c r="D176" s="1484"/>
      <c r="E176" s="1484"/>
      <c r="F176" s="1484"/>
      <c r="G176" s="1485"/>
      <c r="H176" s="1485"/>
      <c r="I176" s="1485"/>
      <c r="J176" s="1485"/>
      <c r="K176" s="1485"/>
      <c r="L176" s="1485"/>
      <c r="M176" s="1485"/>
      <c r="N176" s="1485"/>
      <c r="O176" s="1485"/>
      <c r="P176" s="1486"/>
      <c r="Q176" s="1487"/>
      <c r="R176" s="1487"/>
      <c r="S176" s="1486"/>
    </row>
    <row r="177" spans="1:19" s="1480" customFormat="1">
      <c r="A177" s="1481"/>
      <c r="B177" s="1482"/>
      <c r="C177" s="1483"/>
      <c r="D177" s="1484"/>
      <c r="E177" s="1484"/>
      <c r="F177" s="1484"/>
      <c r="G177" s="1485"/>
      <c r="H177" s="1485"/>
      <c r="I177" s="1485"/>
      <c r="J177" s="1485"/>
      <c r="K177" s="1485"/>
      <c r="L177" s="1485"/>
      <c r="M177" s="1485"/>
      <c r="N177" s="1485"/>
      <c r="O177" s="1485"/>
      <c r="P177" s="1486"/>
      <c r="Q177" s="1487"/>
      <c r="R177" s="1487"/>
      <c r="S177" s="1486"/>
    </row>
    <row r="178" spans="1:19" s="1480" customFormat="1">
      <c r="A178" s="1481"/>
      <c r="B178" s="1482"/>
      <c r="C178" s="1483"/>
      <c r="D178" s="1484"/>
      <c r="E178" s="1484"/>
      <c r="F178" s="1484"/>
      <c r="G178" s="1485"/>
      <c r="H178" s="1485"/>
      <c r="I178" s="1485"/>
      <c r="J178" s="1485"/>
      <c r="K178" s="1485"/>
      <c r="L178" s="1485"/>
      <c r="M178" s="1485"/>
      <c r="N178" s="1485"/>
      <c r="O178" s="1485"/>
      <c r="P178" s="1486"/>
      <c r="Q178" s="1487"/>
      <c r="R178" s="1487"/>
      <c r="S178" s="1486"/>
    </row>
    <row r="179" spans="1:19" s="1480" customFormat="1">
      <c r="A179" s="1481"/>
      <c r="B179" s="1482"/>
      <c r="C179" s="1483"/>
      <c r="D179" s="1484"/>
      <c r="E179" s="1484"/>
      <c r="F179" s="1484"/>
      <c r="G179" s="1485"/>
      <c r="H179" s="1485"/>
      <c r="I179" s="1485"/>
      <c r="J179" s="1485"/>
      <c r="K179" s="1485"/>
      <c r="L179" s="1485"/>
      <c r="M179" s="1485"/>
      <c r="N179" s="1485"/>
      <c r="O179" s="1485"/>
      <c r="P179" s="1486"/>
      <c r="Q179" s="1487"/>
      <c r="R179" s="1487"/>
      <c r="S179" s="1486"/>
    </row>
    <row r="180" spans="1:19" s="1480" customFormat="1">
      <c r="A180" s="1481"/>
      <c r="B180" s="1482"/>
      <c r="C180" s="1483"/>
      <c r="D180" s="1484"/>
      <c r="E180" s="1484"/>
      <c r="F180" s="1484"/>
      <c r="G180" s="1485"/>
      <c r="H180" s="1485"/>
      <c r="I180" s="1485"/>
      <c r="J180" s="1485"/>
      <c r="K180" s="1485"/>
      <c r="L180" s="1485"/>
      <c r="M180" s="1485"/>
      <c r="N180" s="1485"/>
      <c r="O180" s="1485"/>
      <c r="P180" s="1486"/>
      <c r="Q180" s="1487"/>
      <c r="R180" s="1487"/>
      <c r="S180" s="1486"/>
    </row>
    <row r="181" spans="1:19" s="1480" customFormat="1">
      <c r="A181" s="1481"/>
      <c r="B181" s="1482"/>
      <c r="C181" s="1483"/>
      <c r="D181" s="1484"/>
      <c r="E181" s="1484"/>
      <c r="F181" s="1484"/>
      <c r="G181" s="1485"/>
      <c r="H181" s="1485"/>
      <c r="I181" s="1485"/>
      <c r="J181" s="1485"/>
      <c r="K181" s="1485"/>
      <c r="L181" s="1485"/>
      <c r="M181" s="1485"/>
      <c r="N181" s="1485"/>
      <c r="O181" s="1485"/>
      <c r="P181" s="1486"/>
      <c r="Q181" s="1487"/>
      <c r="R181" s="1487"/>
      <c r="S181" s="1486"/>
    </row>
    <row r="182" spans="1:19" s="1480" customFormat="1">
      <c r="A182" s="1481"/>
      <c r="B182" s="1482"/>
      <c r="C182" s="1483"/>
      <c r="D182" s="1484"/>
      <c r="E182" s="1484"/>
      <c r="F182" s="1484"/>
      <c r="G182" s="1485"/>
      <c r="H182" s="1485"/>
      <c r="I182" s="1485"/>
      <c r="J182" s="1485"/>
      <c r="K182" s="1485"/>
      <c r="L182" s="1485"/>
      <c r="M182" s="1485"/>
      <c r="N182" s="1485"/>
      <c r="O182" s="1485"/>
      <c r="P182" s="1486"/>
      <c r="Q182" s="1487"/>
      <c r="R182" s="1487"/>
      <c r="S182" s="1486"/>
    </row>
    <row r="183" spans="1:19" s="1480" customFormat="1">
      <c r="A183" s="1481"/>
      <c r="B183" s="1482"/>
      <c r="C183" s="1483"/>
      <c r="D183" s="1484"/>
      <c r="E183" s="1484"/>
      <c r="F183" s="1484"/>
      <c r="G183" s="1485"/>
      <c r="H183" s="1485"/>
      <c r="I183" s="1485"/>
      <c r="J183" s="1485"/>
      <c r="K183" s="1485"/>
      <c r="L183" s="1485"/>
      <c r="M183" s="1485"/>
      <c r="N183" s="1485"/>
      <c r="O183" s="1485"/>
      <c r="P183" s="1486"/>
      <c r="Q183" s="1487"/>
      <c r="R183" s="1487"/>
      <c r="S183" s="1486"/>
    </row>
    <row r="184" spans="1:19" s="1480" customFormat="1">
      <c r="A184" s="1481"/>
      <c r="B184" s="1482"/>
      <c r="C184" s="1483"/>
      <c r="D184" s="1484"/>
      <c r="E184" s="1484"/>
      <c r="F184" s="1484"/>
      <c r="G184" s="1485"/>
      <c r="H184" s="1485"/>
      <c r="I184" s="1485"/>
      <c r="J184" s="1485"/>
      <c r="K184" s="1485"/>
      <c r="L184" s="1485"/>
      <c r="M184" s="1485"/>
      <c r="N184" s="1485"/>
      <c r="O184" s="1485"/>
      <c r="P184" s="1486"/>
      <c r="Q184" s="1487"/>
      <c r="R184" s="1487"/>
      <c r="S184" s="1486"/>
    </row>
    <row r="185" spans="1:19" s="1480" customFormat="1">
      <c r="A185" s="1481"/>
      <c r="B185" s="1482"/>
      <c r="C185" s="1483"/>
      <c r="D185" s="1484"/>
      <c r="E185" s="1484"/>
      <c r="F185" s="1484"/>
      <c r="G185" s="1485"/>
      <c r="H185" s="1485"/>
      <c r="I185" s="1485"/>
      <c r="J185" s="1485"/>
      <c r="K185" s="1485"/>
      <c r="L185" s="1485"/>
      <c r="M185" s="1485"/>
      <c r="N185" s="1485"/>
      <c r="O185" s="1485"/>
      <c r="P185" s="1486"/>
      <c r="Q185" s="1487"/>
      <c r="R185" s="1487"/>
      <c r="S185" s="1486"/>
    </row>
    <row r="186" spans="1:19" s="1480" customFormat="1">
      <c r="A186" s="1481"/>
      <c r="B186" s="1482"/>
      <c r="C186" s="1483"/>
      <c r="D186" s="1484"/>
      <c r="E186" s="1484"/>
      <c r="F186" s="1484"/>
      <c r="G186" s="1485"/>
      <c r="H186" s="1485"/>
      <c r="I186" s="1485"/>
      <c r="J186" s="1485"/>
      <c r="K186" s="1485"/>
      <c r="L186" s="1485"/>
      <c r="M186" s="1485"/>
      <c r="N186" s="1485"/>
      <c r="O186" s="1485"/>
      <c r="P186" s="1486"/>
      <c r="Q186" s="1487"/>
      <c r="R186" s="1487"/>
      <c r="S186" s="1486"/>
    </row>
    <row r="187" spans="1:19" s="1480" customFormat="1">
      <c r="A187" s="1481"/>
      <c r="B187" s="1482"/>
      <c r="C187" s="1483"/>
      <c r="D187" s="1484"/>
      <c r="E187" s="1484"/>
      <c r="F187" s="1484"/>
      <c r="G187" s="1485"/>
      <c r="H187" s="1485"/>
      <c r="I187" s="1485"/>
      <c r="J187" s="1485"/>
      <c r="K187" s="1485"/>
      <c r="L187" s="1485"/>
      <c r="M187" s="1485"/>
      <c r="N187" s="1485"/>
      <c r="O187" s="1485"/>
      <c r="P187" s="1486"/>
      <c r="Q187" s="1487"/>
      <c r="R187" s="1487"/>
      <c r="S187" s="1486"/>
    </row>
    <row r="188" spans="1:19" s="1480" customFormat="1">
      <c r="A188" s="1481"/>
      <c r="B188" s="1482"/>
      <c r="C188" s="1483"/>
      <c r="D188" s="1484"/>
      <c r="E188" s="1484"/>
      <c r="F188" s="1484"/>
      <c r="G188" s="1485"/>
      <c r="H188" s="1485"/>
      <c r="I188" s="1485"/>
      <c r="J188" s="1485"/>
      <c r="K188" s="1485"/>
      <c r="L188" s="1485"/>
      <c r="M188" s="1485"/>
      <c r="N188" s="1485"/>
      <c r="O188" s="1485"/>
      <c r="P188" s="1486"/>
      <c r="Q188" s="1487"/>
      <c r="R188" s="1487"/>
      <c r="S188" s="1486"/>
    </row>
    <row r="189" spans="1:19" s="1480" customFormat="1">
      <c r="A189" s="1481"/>
      <c r="B189" s="1482"/>
      <c r="C189" s="1483"/>
      <c r="D189" s="1484"/>
      <c r="E189" s="1484"/>
      <c r="F189" s="1484"/>
      <c r="G189" s="1485"/>
      <c r="H189" s="1485"/>
      <c r="I189" s="1485"/>
      <c r="J189" s="1485"/>
      <c r="K189" s="1485"/>
      <c r="L189" s="1485"/>
      <c r="M189" s="1485"/>
      <c r="N189" s="1485"/>
      <c r="O189" s="1485"/>
      <c r="P189" s="1486"/>
      <c r="Q189" s="1487"/>
      <c r="R189" s="1487"/>
      <c r="S189" s="1486"/>
    </row>
    <row r="190" spans="1:19" s="1480" customFormat="1">
      <c r="A190" s="1481"/>
      <c r="B190" s="1482"/>
      <c r="C190" s="1483"/>
      <c r="D190" s="1484"/>
      <c r="E190" s="1484"/>
      <c r="F190" s="1484"/>
      <c r="G190" s="1485"/>
      <c r="H190" s="1485"/>
      <c r="I190" s="1485"/>
      <c r="J190" s="1485"/>
      <c r="K190" s="1485"/>
      <c r="L190" s="1485"/>
      <c r="M190" s="1485"/>
      <c r="N190" s="1485"/>
      <c r="O190" s="1485"/>
      <c r="P190" s="1486"/>
      <c r="Q190" s="1487"/>
      <c r="R190" s="1487"/>
      <c r="S190" s="1486"/>
    </row>
    <row r="191" spans="1:19" s="1480" customFormat="1">
      <c r="A191" s="1481"/>
      <c r="B191" s="1482"/>
      <c r="C191" s="1483"/>
      <c r="D191" s="1484"/>
      <c r="E191" s="1484"/>
      <c r="F191" s="1484"/>
      <c r="G191" s="1485"/>
      <c r="H191" s="1485"/>
      <c r="I191" s="1485"/>
      <c r="J191" s="1485"/>
      <c r="K191" s="1485"/>
      <c r="L191" s="1485"/>
      <c r="M191" s="1485"/>
      <c r="N191" s="1485"/>
      <c r="O191" s="1485"/>
      <c r="P191" s="1486"/>
      <c r="Q191" s="1487"/>
      <c r="R191" s="1487"/>
      <c r="S191" s="1486"/>
    </row>
    <row r="192" spans="1:19" s="1480" customFormat="1">
      <c r="A192" s="1481"/>
      <c r="B192" s="1482"/>
      <c r="C192" s="1483"/>
      <c r="D192" s="1484"/>
      <c r="E192" s="1484"/>
      <c r="F192" s="1484"/>
      <c r="G192" s="1485"/>
      <c r="H192" s="1485"/>
      <c r="I192" s="1485"/>
      <c r="J192" s="1485"/>
      <c r="K192" s="1485"/>
      <c r="L192" s="1485"/>
      <c r="M192" s="1485"/>
      <c r="N192" s="1485"/>
      <c r="O192" s="1485"/>
      <c r="P192" s="1486"/>
      <c r="Q192" s="1487"/>
      <c r="R192" s="1487"/>
      <c r="S192" s="1486"/>
    </row>
    <row r="193" spans="1:19" s="1480" customFormat="1">
      <c r="A193" s="1481"/>
      <c r="B193" s="1482"/>
      <c r="C193" s="1483"/>
      <c r="D193" s="1484"/>
      <c r="E193" s="1484"/>
      <c r="F193" s="1484"/>
      <c r="G193" s="1485"/>
      <c r="H193" s="1485"/>
      <c r="I193" s="1485"/>
      <c r="J193" s="1485"/>
      <c r="K193" s="1485"/>
      <c r="L193" s="1485"/>
      <c r="M193" s="1485"/>
      <c r="N193" s="1485"/>
      <c r="O193" s="1485"/>
      <c r="P193" s="1486"/>
      <c r="Q193" s="1487"/>
      <c r="R193" s="1487"/>
      <c r="S193" s="1486"/>
    </row>
    <row r="194" spans="1:19" s="1480" customFormat="1">
      <c r="A194" s="1481"/>
      <c r="B194" s="1482"/>
      <c r="C194" s="1483"/>
      <c r="D194" s="1484"/>
      <c r="E194" s="1484"/>
      <c r="F194" s="1484"/>
      <c r="G194" s="1485"/>
      <c r="H194" s="1485"/>
      <c r="I194" s="1485"/>
      <c r="J194" s="1485"/>
      <c r="K194" s="1485"/>
      <c r="L194" s="1485"/>
      <c r="M194" s="1485"/>
      <c r="N194" s="1485"/>
      <c r="O194" s="1485"/>
      <c r="P194" s="1486"/>
      <c r="Q194" s="1487"/>
      <c r="R194" s="1487"/>
      <c r="S194" s="1486"/>
    </row>
    <row r="195" spans="1:19" s="1480" customFormat="1">
      <c r="A195" s="1481"/>
      <c r="B195" s="1482"/>
      <c r="C195" s="1483"/>
      <c r="D195" s="1484"/>
      <c r="E195" s="1484"/>
      <c r="F195" s="1484"/>
      <c r="G195" s="1485"/>
      <c r="H195" s="1485"/>
      <c r="I195" s="1485"/>
      <c r="J195" s="1485"/>
      <c r="K195" s="1485"/>
      <c r="L195" s="1485"/>
      <c r="M195" s="1485"/>
      <c r="N195" s="1485"/>
      <c r="O195" s="1485"/>
      <c r="P195" s="1486"/>
      <c r="Q195" s="1487"/>
      <c r="R195" s="1487"/>
      <c r="S195" s="1486"/>
    </row>
    <row r="196" spans="1:19" s="1480" customFormat="1">
      <c r="A196" s="1481"/>
      <c r="B196" s="1482"/>
      <c r="C196" s="1483"/>
      <c r="D196" s="1484"/>
      <c r="E196" s="1484"/>
      <c r="F196" s="1484"/>
      <c r="G196" s="1485"/>
      <c r="H196" s="1485"/>
      <c r="I196" s="1485"/>
      <c r="J196" s="1485"/>
      <c r="K196" s="1485"/>
      <c r="L196" s="1485"/>
      <c r="M196" s="1485"/>
      <c r="N196" s="1485"/>
      <c r="O196" s="1485"/>
      <c r="P196" s="1486"/>
      <c r="Q196" s="1487"/>
      <c r="R196" s="1487"/>
      <c r="S196" s="1486"/>
    </row>
    <row r="197" spans="1:19" s="1480" customFormat="1">
      <c r="A197" s="1481"/>
      <c r="B197" s="1482"/>
      <c r="C197" s="1483"/>
      <c r="D197" s="1484"/>
      <c r="E197" s="1484"/>
      <c r="F197" s="1484"/>
      <c r="G197" s="1485"/>
      <c r="H197" s="1485"/>
      <c r="I197" s="1485"/>
      <c r="J197" s="1485"/>
      <c r="K197" s="1485"/>
      <c r="L197" s="1485"/>
      <c r="M197" s="1485"/>
      <c r="N197" s="1485"/>
      <c r="O197" s="1485"/>
      <c r="P197" s="1486"/>
      <c r="Q197" s="1487"/>
      <c r="R197" s="1487"/>
      <c r="S197" s="1486"/>
    </row>
    <row r="198" spans="1:19" s="1480" customFormat="1">
      <c r="A198" s="1481"/>
      <c r="B198" s="1482"/>
      <c r="C198" s="1483"/>
      <c r="D198" s="1484"/>
      <c r="E198" s="1484"/>
      <c r="F198" s="1484"/>
      <c r="G198" s="1485"/>
      <c r="H198" s="1485"/>
      <c r="I198" s="1485"/>
      <c r="J198" s="1485"/>
      <c r="K198" s="1485"/>
      <c r="L198" s="1485"/>
      <c r="M198" s="1485"/>
      <c r="N198" s="1485"/>
      <c r="O198" s="1485"/>
      <c r="P198" s="1486"/>
      <c r="Q198" s="1487"/>
      <c r="R198" s="1487"/>
      <c r="S198" s="1486"/>
    </row>
    <row r="199" spans="1:19" s="1480" customFormat="1">
      <c r="A199" s="1481"/>
      <c r="B199" s="1482"/>
      <c r="C199" s="1483"/>
      <c r="D199" s="1484"/>
      <c r="E199" s="1484"/>
      <c r="F199" s="1484"/>
      <c r="G199" s="1485"/>
      <c r="H199" s="1485"/>
      <c r="I199" s="1485"/>
      <c r="J199" s="1485"/>
      <c r="K199" s="1485"/>
      <c r="L199" s="1485"/>
      <c r="M199" s="1485"/>
      <c r="N199" s="1485"/>
      <c r="O199" s="1485"/>
      <c r="P199" s="1486"/>
      <c r="Q199" s="1487"/>
      <c r="R199" s="1487"/>
      <c r="S199" s="1486"/>
    </row>
    <row r="200" spans="1:19" s="1480" customFormat="1">
      <c r="A200" s="1481"/>
      <c r="B200" s="1482"/>
      <c r="C200" s="1483"/>
      <c r="D200" s="1484"/>
      <c r="E200" s="1484"/>
      <c r="F200" s="1484"/>
      <c r="G200" s="1485"/>
      <c r="H200" s="1485"/>
      <c r="I200" s="1485"/>
      <c r="J200" s="1485"/>
      <c r="K200" s="1485"/>
      <c r="L200" s="1485"/>
      <c r="M200" s="1485"/>
      <c r="N200" s="1485"/>
      <c r="O200" s="1485"/>
      <c r="P200" s="1486"/>
      <c r="Q200" s="1487"/>
      <c r="R200" s="1487"/>
      <c r="S200" s="1486"/>
    </row>
    <row r="201" spans="1:19" s="1480" customFormat="1">
      <c r="A201" s="1481"/>
      <c r="B201" s="1482"/>
      <c r="C201" s="1483"/>
      <c r="D201" s="1484"/>
      <c r="E201" s="1484"/>
      <c r="F201" s="1484"/>
      <c r="G201" s="1485"/>
      <c r="H201" s="1485"/>
      <c r="I201" s="1485"/>
      <c r="J201" s="1485"/>
      <c r="K201" s="1485"/>
      <c r="L201" s="1485"/>
      <c r="M201" s="1485"/>
      <c r="N201" s="1485"/>
      <c r="O201" s="1485"/>
      <c r="P201" s="1486"/>
      <c r="Q201" s="1487"/>
      <c r="R201" s="1487"/>
      <c r="S201" s="1486"/>
    </row>
    <row r="202" spans="1:19" s="1480" customFormat="1">
      <c r="A202" s="1481"/>
      <c r="B202" s="1482"/>
      <c r="C202" s="1483"/>
      <c r="D202" s="1484"/>
      <c r="E202" s="1484"/>
      <c r="F202" s="1484"/>
      <c r="G202" s="1485"/>
      <c r="H202" s="1485"/>
      <c r="I202" s="1485"/>
      <c r="J202" s="1485"/>
      <c r="K202" s="1485"/>
      <c r="L202" s="1485"/>
      <c r="M202" s="1485"/>
      <c r="N202" s="1485"/>
      <c r="O202" s="1485"/>
      <c r="P202" s="1486"/>
      <c r="Q202" s="1487"/>
      <c r="R202" s="1487"/>
      <c r="S202" s="1486"/>
    </row>
    <row r="203" spans="1:19" s="1480" customFormat="1">
      <c r="A203" s="1481"/>
      <c r="B203" s="1482"/>
      <c r="C203" s="1483"/>
      <c r="D203" s="1484"/>
      <c r="E203" s="1484"/>
      <c r="F203" s="1484"/>
      <c r="G203" s="1485"/>
      <c r="H203" s="1485"/>
      <c r="I203" s="1485"/>
      <c r="J203" s="1485"/>
      <c r="K203" s="1485"/>
      <c r="L203" s="1485"/>
      <c r="M203" s="1485"/>
      <c r="N203" s="1485"/>
      <c r="O203" s="1485"/>
      <c r="P203" s="1486"/>
      <c r="Q203" s="1487"/>
      <c r="R203" s="1487"/>
      <c r="S203" s="1486"/>
    </row>
    <row r="204" spans="1:19" s="1480" customFormat="1">
      <c r="A204" s="1481"/>
      <c r="B204" s="1482"/>
      <c r="C204" s="1483"/>
      <c r="D204" s="1484"/>
      <c r="E204" s="1484"/>
      <c r="F204" s="1484"/>
      <c r="G204" s="1485"/>
      <c r="H204" s="1485"/>
      <c r="I204" s="1485"/>
      <c r="J204" s="1485"/>
      <c r="K204" s="1485"/>
      <c r="L204" s="1485"/>
      <c r="M204" s="1485"/>
      <c r="N204" s="1485"/>
      <c r="O204" s="1485"/>
      <c r="P204" s="1486"/>
      <c r="Q204" s="1487"/>
      <c r="R204" s="1487"/>
      <c r="S204" s="1486"/>
    </row>
    <row r="205" spans="1:19" s="1480" customFormat="1">
      <c r="A205" s="1481"/>
      <c r="B205" s="1482"/>
      <c r="C205" s="1483"/>
      <c r="D205" s="1484"/>
      <c r="E205" s="1484"/>
      <c r="F205" s="1484"/>
      <c r="G205" s="1485"/>
      <c r="H205" s="1485"/>
      <c r="I205" s="1485"/>
      <c r="J205" s="1485"/>
      <c r="K205" s="1485"/>
      <c r="L205" s="1485"/>
      <c r="M205" s="1485"/>
      <c r="N205" s="1485"/>
      <c r="O205" s="1485"/>
      <c r="P205" s="1486"/>
      <c r="Q205" s="1487"/>
      <c r="R205" s="1487"/>
      <c r="S205" s="1486"/>
    </row>
    <row r="206" spans="1:19" s="1480" customFormat="1">
      <c r="A206" s="1481"/>
      <c r="B206" s="1482"/>
      <c r="C206" s="1483"/>
      <c r="D206" s="1484"/>
      <c r="E206" s="1484"/>
      <c r="F206" s="1484"/>
      <c r="G206" s="1485"/>
      <c r="H206" s="1485"/>
      <c r="I206" s="1485"/>
      <c r="J206" s="1485"/>
      <c r="K206" s="1485"/>
      <c r="L206" s="1485"/>
      <c r="M206" s="1485"/>
      <c r="N206" s="1485"/>
      <c r="O206" s="1485"/>
      <c r="P206" s="1486"/>
      <c r="Q206" s="1487"/>
      <c r="R206" s="1487"/>
      <c r="S206" s="1486"/>
    </row>
    <row r="207" spans="1:19" s="1480" customFormat="1">
      <c r="A207" s="1481"/>
      <c r="B207" s="1482"/>
      <c r="C207" s="1483"/>
      <c r="D207" s="1484"/>
      <c r="E207" s="1484"/>
      <c r="F207" s="1484"/>
      <c r="G207" s="1485"/>
      <c r="H207" s="1485"/>
      <c r="I207" s="1485"/>
      <c r="J207" s="1485"/>
      <c r="K207" s="1485"/>
      <c r="L207" s="1485"/>
      <c r="M207" s="1485"/>
      <c r="N207" s="1485"/>
      <c r="O207" s="1485"/>
      <c r="P207" s="1486"/>
      <c r="Q207" s="1487"/>
      <c r="R207" s="1487"/>
      <c r="S207" s="1486"/>
    </row>
    <row r="208" spans="1:19" s="1480" customFormat="1">
      <c r="A208" s="1481"/>
      <c r="B208" s="1482"/>
      <c r="C208" s="1483"/>
      <c r="D208" s="1484"/>
      <c r="E208" s="1484"/>
      <c r="F208" s="1484"/>
      <c r="G208" s="1485"/>
      <c r="H208" s="1485"/>
      <c r="I208" s="1485"/>
      <c r="J208" s="1485"/>
      <c r="K208" s="1485"/>
      <c r="L208" s="1485"/>
      <c r="M208" s="1485"/>
      <c r="N208" s="1485"/>
      <c r="O208" s="1485"/>
      <c r="P208" s="1486"/>
      <c r="Q208" s="1487"/>
      <c r="R208" s="1487"/>
      <c r="S208" s="1486"/>
    </row>
    <row r="209" spans="1:19" s="1480" customFormat="1">
      <c r="A209" s="1481"/>
      <c r="B209" s="1482"/>
      <c r="C209" s="1483"/>
      <c r="D209" s="1484"/>
      <c r="E209" s="1484"/>
      <c r="F209" s="1484"/>
      <c r="G209" s="1485"/>
      <c r="H209" s="1485"/>
      <c r="I209" s="1485"/>
      <c r="J209" s="1485"/>
      <c r="K209" s="1485"/>
      <c r="L209" s="1485"/>
      <c r="M209" s="1485"/>
      <c r="N209" s="1485"/>
      <c r="O209" s="1485"/>
      <c r="P209" s="1486"/>
      <c r="Q209" s="1487"/>
      <c r="R209" s="1487"/>
      <c r="S209" s="1486"/>
    </row>
    <row r="210" spans="1:19" s="1480" customFormat="1">
      <c r="A210" s="1481"/>
      <c r="B210" s="1482"/>
      <c r="C210" s="1483"/>
      <c r="D210" s="1484"/>
      <c r="E210" s="1484"/>
      <c r="F210" s="1484"/>
      <c r="G210" s="1485"/>
      <c r="H210" s="1485"/>
      <c r="I210" s="1485"/>
      <c r="J210" s="1485"/>
      <c r="K210" s="1485"/>
      <c r="L210" s="1485"/>
      <c r="M210" s="1485"/>
      <c r="N210" s="1485"/>
      <c r="O210" s="1485"/>
      <c r="P210" s="1486"/>
      <c r="Q210" s="1487"/>
      <c r="R210" s="1487"/>
      <c r="S210" s="1486"/>
    </row>
    <row r="211" spans="1:19" s="1480" customFormat="1">
      <c r="A211" s="1481"/>
      <c r="B211" s="1482"/>
      <c r="C211" s="1483"/>
      <c r="D211" s="1484"/>
      <c r="E211" s="1484"/>
      <c r="F211" s="1484"/>
      <c r="G211" s="1485"/>
      <c r="H211" s="1485"/>
      <c r="I211" s="1485"/>
      <c r="J211" s="1485"/>
      <c r="K211" s="1485"/>
      <c r="L211" s="1485"/>
      <c r="M211" s="1485"/>
      <c r="N211" s="1485"/>
      <c r="O211" s="1485"/>
      <c r="P211" s="1486"/>
      <c r="Q211" s="1487"/>
      <c r="R211" s="1487"/>
      <c r="S211" s="1486"/>
    </row>
    <row r="212" spans="1:19" s="1480" customFormat="1">
      <c r="A212" s="1481"/>
      <c r="B212" s="1482"/>
      <c r="C212" s="1483"/>
      <c r="D212" s="1484"/>
      <c r="E212" s="1484"/>
      <c r="F212" s="1484"/>
      <c r="G212" s="1485"/>
      <c r="H212" s="1485"/>
      <c r="I212" s="1485"/>
      <c r="J212" s="1485"/>
      <c r="K212" s="1485"/>
      <c r="L212" s="1485"/>
      <c r="M212" s="1485"/>
      <c r="N212" s="1485"/>
      <c r="O212" s="1485"/>
      <c r="P212" s="1486"/>
      <c r="Q212" s="1487"/>
      <c r="R212" s="1487"/>
      <c r="S212" s="1486"/>
    </row>
    <row r="213" spans="1:19" s="1480" customFormat="1">
      <c r="A213" s="1481"/>
      <c r="B213" s="1482"/>
      <c r="C213" s="1483"/>
      <c r="D213" s="1484"/>
      <c r="E213" s="1484"/>
      <c r="F213" s="1484"/>
      <c r="G213" s="1485"/>
      <c r="H213" s="1485"/>
      <c r="I213" s="1485"/>
      <c r="J213" s="1485"/>
      <c r="K213" s="1485"/>
      <c r="L213" s="1485"/>
      <c r="M213" s="1485"/>
      <c r="N213" s="1485"/>
      <c r="O213" s="1485"/>
      <c r="P213" s="1486"/>
      <c r="Q213" s="1487"/>
      <c r="R213" s="1487"/>
      <c r="S213" s="1486"/>
    </row>
    <row r="214" spans="1:19" s="1480" customFormat="1">
      <c r="A214" s="1481"/>
      <c r="B214" s="1482"/>
      <c r="C214" s="1483"/>
      <c r="D214" s="1484"/>
      <c r="E214" s="1484"/>
      <c r="F214" s="1484"/>
      <c r="G214" s="1485"/>
      <c r="H214" s="1485"/>
      <c r="I214" s="1485"/>
      <c r="J214" s="1485"/>
      <c r="K214" s="1485"/>
      <c r="L214" s="1485"/>
      <c r="M214" s="1485"/>
      <c r="N214" s="1485"/>
      <c r="O214" s="1485"/>
      <c r="P214" s="1486"/>
      <c r="Q214" s="1487"/>
      <c r="R214" s="1487"/>
      <c r="S214" s="1486"/>
    </row>
    <row r="215" spans="1:19" s="1480" customFormat="1">
      <c r="A215" s="1481"/>
      <c r="B215" s="1482"/>
      <c r="C215" s="1483"/>
      <c r="D215" s="1484"/>
      <c r="E215" s="1484"/>
      <c r="F215" s="1484"/>
      <c r="G215" s="1485"/>
      <c r="H215" s="1485"/>
      <c r="I215" s="1485"/>
      <c r="J215" s="1485"/>
      <c r="K215" s="1485"/>
      <c r="L215" s="1485"/>
      <c r="M215" s="1485"/>
      <c r="N215" s="1485"/>
      <c r="O215" s="1485"/>
      <c r="P215" s="1486"/>
      <c r="Q215" s="1487"/>
      <c r="R215" s="1487"/>
      <c r="S215" s="1486"/>
    </row>
    <row r="216" spans="1:19" s="1480" customFormat="1">
      <c r="A216" s="1481"/>
      <c r="B216" s="1482"/>
      <c r="C216" s="1483"/>
      <c r="D216" s="1484"/>
      <c r="E216" s="1484"/>
      <c r="F216" s="1484"/>
      <c r="G216" s="1485"/>
      <c r="H216" s="1485"/>
      <c r="I216" s="1485"/>
      <c r="J216" s="1485"/>
      <c r="K216" s="1485"/>
      <c r="L216" s="1485"/>
      <c r="M216" s="1485"/>
      <c r="N216" s="1485"/>
      <c r="O216" s="1485"/>
      <c r="P216" s="1486"/>
      <c r="Q216" s="1487"/>
      <c r="R216" s="1487"/>
      <c r="S216" s="1486"/>
    </row>
    <row r="217" spans="1:19" s="1480" customFormat="1">
      <c r="A217" s="1481"/>
      <c r="B217" s="1482"/>
      <c r="C217" s="1483"/>
      <c r="D217" s="1484"/>
      <c r="E217" s="1484"/>
      <c r="F217" s="1484"/>
      <c r="G217" s="1485"/>
      <c r="H217" s="1485"/>
      <c r="I217" s="1485"/>
      <c r="J217" s="1485"/>
      <c r="K217" s="1485"/>
      <c r="L217" s="1485"/>
      <c r="M217" s="1485"/>
      <c r="N217" s="1485"/>
      <c r="O217" s="1485"/>
      <c r="P217" s="1486"/>
      <c r="Q217" s="1487"/>
      <c r="R217" s="1487"/>
      <c r="S217" s="1486"/>
    </row>
    <row r="218" spans="1:19" s="1480" customFormat="1">
      <c r="A218" s="1481"/>
      <c r="B218" s="1482"/>
      <c r="C218" s="1483"/>
      <c r="D218" s="1484"/>
      <c r="E218" s="1484"/>
      <c r="F218" s="1484"/>
      <c r="G218" s="1485"/>
      <c r="H218" s="1485"/>
      <c r="I218" s="1485"/>
      <c r="J218" s="1485"/>
      <c r="K218" s="1485"/>
      <c r="L218" s="1485"/>
      <c r="M218" s="1485"/>
      <c r="N218" s="1485"/>
      <c r="O218" s="1485"/>
      <c r="P218" s="1486"/>
      <c r="Q218" s="1487"/>
      <c r="R218" s="1487"/>
      <c r="S218" s="1486"/>
    </row>
    <row r="219" spans="1:19" s="1480" customFormat="1">
      <c r="A219" s="1481"/>
      <c r="B219" s="1482"/>
      <c r="C219" s="1483"/>
      <c r="D219" s="1484"/>
      <c r="E219" s="1484"/>
      <c r="F219" s="1484"/>
      <c r="G219" s="1485"/>
      <c r="H219" s="1485"/>
      <c r="I219" s="1485"/>
      <c r="J219" s="1485"/>
      <c r="K219" s="1485"/>
      <c r="L219" s="1485"/>
      <c r="M219" s="1485"/>
      <c r="N219" s="1485"/>
      <c r="O219" s="1485"/>
      <c r="P219" s="1486"/>
      <c r="Q219" s="1487"/>
      <c r="R219" s="1487"/>
      <c r="S219" s="1486"/>
    </row>
    <row r="220" spans="1:19" s="1480" customFormat="1">
      <c r="A220" s="1481"/>
      <c r="B220" s="1482"/>
      <c r="C220" s="1483"/>
      <c r="D220" s="1484"/>
      <c r="E220" s="1484"/>
      <c r="F220" s="1484"/>
      <c r="G220" s="1485"/>
      <c r="H220" s="1485"/>
      <c r="I220" s="1485"/>
      <c r="J220" s="1485"/>
      <c r="K220" s="1485"/>
      <c r="L220" s="1485"/>
      <c r="M220" s="1485"/>
      <c r="N220" s="1485"/>
      <c r="O220" s="1485"/>
      <c r="P220" s="1486"/>
      <c r="Q220" s="1487"/>
      <c r="R220" s="1487"/>
      <c r="S220" s="1486"/>
    </row>
    <row r="221" spans="1:19" s="1480" customFormat="1">
      <c r="A221" s="1481"/>
      <c r="B221" s="1482"/>
      <c r="C221" s="1483"/>
      <c r="D221" s="1484"/>
      <c r="E221" s="1484"/>
      <c r="F221" s="1484"/>
      <c r="G221" s="1485"/>
      <c r="H221" s="1485"/>
      <c r="I221" s="1485"/>
      <c r="J221" s="1485"/>
      <c r="K221" s="1485"/>
      <c r="L221" s="1485"/>
      <c r="M221" s="1485"/>
      <c r="N221" s="1485"/>
      <c r="O221" s="1485"/>
      <c r="P221" s="1486"/>
      <c r="Q221" s="1487"/>
      <c r="R221" s="1487"/>
      <c r="S221" s="1486"/>
    </row>
    <row r="222" spans="1:19" s="1480" customFormat="1">
      <c r="A222" s="1481"/>
      <c r="B222" s="1482"/>
      <c r="C222" s="1483"/>
      <c r="D222" s="1484"/>
      <c r="E222" s="1484"/>
      <c r="F222" s="1484"/>
      <c r="G222" s="1485"/>
      <c r="H222" s="1485"/>
      <c r="I222" s="1485"/>
      <c r="J222" s="1485"/>
      <c r="K222" s="1485"/>
      <c r="L222" s="1485"/>
      <c r="M222" s="1485"/>
      <c r="N222" s="1485"/>
      <c r="O222" s="1485"/>
      <c r="P222" s="1486"/>
      <c r="Q222" s="1487"/>
      <c r="R222" s="1487"/>
      <c r="S222" s="1486"/>
    </row>
    <row r="223" spans="1:19" s="1480" customFormat="1">
      <c r="A223" s="1481"/>
      <c r="B223" s="1482"/>
      <c r="C223" s="1483"/>
      <c r="D223" s="1484"/>
      <c r="E223" s="1484"/>
      <c r="F223" s="1484"/>
      <c r="G223" s="1485"/>
      <c r="H223" s="1485"/>
      <c r="I223" s="1485"/>
      <c r="J223" s="1485"/>
      <c r="K223" s="1485"/>
      <c r="L223" s="1485"/>
      <c r="M223" s="1485"/>
      <c r="N223" s="1485"/>
      <c r="O223" s="1485"/>
      <c r="P223" s="1486"/>
      <c r="Q223" s="1487"/>
      <c r="R223" s="1487"/>
      <c r="S223" s="1486"/>
    </row>
    <row r="224" spans="1:19" s="1480" customFormat="1">
      <c r="A224" s="1481"/>
      <c r="B224" s="1482"/>
      <c r="C224" s="1483"/>
      <c r="D224" s="1484"/>
      <c r="E224" s="1484"/>
      <c r="F224" s="1484"/>
      <c r="G224" s="1485"/>
      <c r="H224" s="1485"/>
      <c r="I224" s="1485"/>
      <c r="J224" s="1485"/>
      <c r="K224" s="1485"/>
      <c r="L224" s="1485"/>
      <c r="M224" s="1485"/>
      <c r="N224" s="1485"/>
      <c r="O224" s="1485"/>
      <c r="P224" s="1486"/>
      <c r="Q224" s="1487"/>
      <c r="R224" s="1487"/>
      <c r="S224" s="1486"/>
    </row>
    <row r="225" spans="1:19" s="1480" customFormat="1">
      <c r="A225" s="1481"/>
      <c r="B225" s="1482"/>
      <c r="C225" s="1483"/>
      <c r="D225" s="1484"/>
      <c r="E225" s="1484"/>
      <c r="F225" s="1484"/>
      <c r="G225" s="1485"/>
      <c r="H225" s="1485"/>
      <c r="I225" s="1485"/>
      <c r="J225" s="1485"/>
      <c r="K225" s="1485"/>
      <c r="L225" s="1485"/>
      <c r="M225" s="1485"/>
      <c r="N225" s="1485"/>
      <c r="O225" s="1485"/>
      <c r="P225" s="1486"/>
      <c r="Q225" s="1487"/>
      <c r="R225" s="1487"/>
      <c r="S225" s="1486"/>
    </row>
    <row r="226" spans="1:19" s="1480" customFormat="1">
      <c r="A226" s="1481"/>
      <c r="B226" s="1482"/>
      <c r="C226" s="1483"/>
      <c r="D226" s="1484"/>
      <c r="E226" s="1484"/>
      <c r="F226" s="1484"/>
      <c r="G226" s="1485"/>
      <c r="H226" s="1485"/>
      <c r="I226" s="1485"/>
      <c r="J226" s="1485"/>
      <c r="K226" s="1485"/>
      <c r="L226" s="1485"/>
      <c r="M226" s="1485"/>
      <c r="N226" s="1485"/>
      <c r="O226" s="1485"/>
      <c r="P226" s="1486"/>
      <c r="Q226" s="1487"/>
      <c r="R226" s="1487"/>
      <c r="S226" s="1486"/>
    </row>
    <row r="227" spans="1:19" s="1480" customFormat="1">
      <c r="A227" s="1481"/>
      <c r="B227" s="1482"/>
      <c r="C227" s="1483"/>
      <c r="D227" s="1484"/>
      <c r="E227" s="1484"/>
      <c r="F227" s="1484"/>
      <c r="G227" s="1485"/>
      <c r="H227" s="1485"/>
      <c r="I227" s="1485"/>
      <c r="J227" s="1485"/>
      <c r="K227" s="1485"/>
      <c r="L227" s="1485"/>
      <c r="M227" s="1485"/>
      <c r="N227" s="1485"/>
      <c r="O227" s="1485"/>
      <c r="P227" s="1486"/>
      <c r="Q227" s="1487"/>
      <c r="R227" s="1487"/>
      <c r="S227" s="1486"/>
    </row>
    <row r="228" spans="1:19" s="1480" customFormat="1">
      <c r="A228" s="1481"/>
      <c r="B228" s="1482"/>
      <c r="C228" s="1483"/>
      <c r="D228" s="1484"/>
      <c r="E228" s="1484"/>
      <c r="F228" s="1484"/>
      <c r="G228" s="1485"/>
      <c r="H228" s="1485"/>
      <c r="I228" s="1485"/>
      <c r="J228" s="1485"/>
      <c r="K228" s="1485"/>
      <c r="L228" s="1485"/>
      <c r="M228" s="1485"/>
      <c r="N228" s="1485"/>
      <c r="O228" s="1485"/>
      <c r="P228" s="1486"/>
      <c r="Q228" s="1487"/>
      <c r="R228" s="1487"/>
      <c r="S228" s="1486"/>
    </row>
    <row r="229" spans="1:19" s="1480" customFormat="1">
      <c r="A229" s="1481"/>
      <c r="B229" s="1482"/>
      <c r="C229" s="1483"/>
      <c r="D229" s="1484"/>
      <c r="E229" s="1484"/>
      <c r="F229" s="1484"/>
      <c r="G229" s="1485"/>
      <c r="H229" s="1485"/>
      <c r="I229" s="1485"/>
      <c r="J229" s="1485"/>
      <c r="K229" s="1485"/>
      <c r="L229" s="1485"/>
      <c r="M229" s="1485"/>
      <c r="N229" s="1485"/>
      <c r="O229" s="1485"/>
      <c r="P229" s="1486"/>
      <c r="Q229" s="1487"/>
      <c r="R229" s="1487"/>
      <c r="S229" s="1486"/>
    </row>
    <row r="230" spans="1:19" s="1480" customFormat="1">
      <c r="A230" s="1481"/>
      <c r="B230" s="1482"/>
      <c r="C230" s="1483"/>
      <c r="D230" s="1484"/>
      <c r="E230" s="1484"/>
      <c r="F230" s="1484"/>
      <c r="G230" s="1485"/>
      <c r="H230" s="1485"/>
      <c r="I230" s="1485"/>
      <c r="J230" s="1485"/>
      <c r="K230" s="1485"/>
      <c r="L230" s="1485"/>
      <c r="M230" s="1485"/>
      <c r="N230" s="1485"/>
      <c r="O230" s="1485"/>
      <c r="P230" s="1486"/>
      <c r="Q230" s="1487"/>
      <c r="R230" s="1487"/>
      <c r="S230" s="1486"/>
    </row>
    <row r="231" spans="1:19" s="1480" customFormat="1">
      <c r="A231" s="1481"/>
      <c r="B231" s="1482"/>
      <c r="C231" s="1483"/>
      <c r="D231" s="1484"/>
      <c r="E231" s="1484"/>
      <c r="F231" s="1484"/>
      <c r="G231" s="1485"/>
      <c r="H231" s="1485"/>
      <c r="I231" s="1485"/>
      <c r="J231" s="1485"/>
      <c r="K231" s="1485"/>
      <c r="L231" s="1485"/>
      <c r="M231" s="1485"/>
      <c r="N231" s="1485"/>
      <c r="O231" s="1485"/>
      <c r="P231" s="1486"/>
      <c r="Q231" s="1487"/>
      <c r="R231" s="1487"/>
      <c r="S231" s="1486"/>
    </row>
    <row r="232" spans="1:19" s="1480" customFormat="1">
      <c r="A232" s="1481"/>
      <c r="B232" s="1482"/>
      <c r="C232" s="1483"/>
      <c r="D232" s="1484"/>
      <c r="E232" s="1484"/>
      <c r="F232" s="1484"/>
      <c r="G232" s="1485"/>
      <c r="H232" s="1485"/>
      <c r="I232" s="1485"/>
      <c r="J232" s="1485"/>
      <c r="K232" s="1485"/>
      <c r="L232" s="1485"/>
      <c r="M232" s="1485"/>
      <c r="N232" s="1485"/>
      <c r="O232" s="1485"/>
      <c r="P232" s="1486"/>
      <c r="Q232" s="1487"/>
      <c r="R232" s="1487"/>
      <c r="S232" s="1486"/>
    </row>
    <row r="233" spans="1:19" s="1480" customFormat="1">
      <c r="A233" s="1481"/>
      <c r="B233" s="1482"/>
      <c r="C233" s="1483"/>
      <c r="D233" s="1484"/>
      <c r="E233" s="1484"/>
      <c r="F233" s="1484"/>
      <c r="G233" s="1485"/>
      <c r="H233" s="1485"/>
      <c r="I233" s="1485"/>
      <c r="J233" s="1485"/>
      <c r="K233" s="1485"/>
      <c r="L233" s="1485"/>
      <c r="M233" s="1485"/>
      <c r="N233" s="1485"/>
      <c r="O233" s="1485"/>
      <c r="P233" s="1486"/>
      <c r="Q233" s="1487"/>
      <c r="R233" s="1487"/>
      <c r="S233" s="1486"/>
    </row>
    <row r="234" spans="1:19" s="1480" customFormat="1">
      <c r="A234" s="1481"/>
      <c r="B234" s="1482"/>
      <c r="C234" s="1483"/>
      <c r="D234" s="1484"/>
      <c r="E234" s="1484"/>
      <c r="F234" s="1484"/>
      <c r="G234" s="1485"/>
      <c r="H234" s="1485"/>
      <c r="I234" s="1485"/>
      <c r="J234" s="1485"/>
      <c r="K234" s="1485"/>
      <c r="L234" s="1485"/>
      <c r="M234" s="1485"/>
      <c r="N234" s="1485"/>
      <c r="O234" s="1485"/>
      <c r="P234" s="1486"/>
      <c r="Q234" s="1487"/>
      <c r="R234" s="1487"/>
      <c r="S234" s="1486"/>
    </row>
    <row r="235" spans="1:19" s="1480" customFormat="1">
      <c r="A235" s="1481"/>
      <c r="B235" s="1482"/>
      <c r="C235" s="1483"/>
      <c r="D235" s="1484"/>
      <c r="E235" s="1484"/>
      <c r="F235" s="1484"/>
      <c r="G235" s="1485"/>
      <c r="H235" s="1485"/>
      <c r="I235" s="1485"/>
      <c r="J235" s="1485"/>
      <c r="K235" s="1485"/>
      <c r="L235" s="1485"/>
      <c r="M235" s="1485"/>
      <c r="N235" s="1485"/>
      <c r="O235" s="1485"/>
      <c r="P235" s="1486"/>
      <c r="Q235" s="1487"/>
      <c r="R235" s="1487"/>
      <c r="S235" s="1486"/>
    </row>
    <row r="236" spans="1:19" s="1480" customFormat="1">
      <c r="A236" s="1481"/>
      <c r="B236" s="1482"/>
      <c r="C236" s="1483"/>
      <c r="D236" s="1484"/>
      <c r="E236" s="1484"/>
      <c r="F236" s="1484"/>
      <c r="G236" s="1485"/>
      <c r="H236" s="1485"/>
      <c r="I236" s="1485"/>
      <c r="J236" s="1485"/>
      <c r="K236" s="1485"/>
      <c r="L236" s="1485"/>
      <c r="M236" s="1485"/>
      <c r="N236" s="1485"/>
      <c r="O236" s="1485"/>
      <c r="P236" s="1486"/>
      <c r="Q236" s="1487"/>
      <c r="R236" s="1487"/>
      <c r="S236" s="1486"/>
    </row>
    <row r="237" spans="1:19" s="1480" customFormat="1">
      <c r="A237" s="1481"/>
      <c r="B237" s="1482"/>
      <c r="C237" s="1483"/>
      <c r="D237" s="1484"/>
      <c r="E237" s="1484"/>
      <c r="F237" s="1484"/>
      <c r="G237" s="1485"/>
      <c r="H237" s="1485"/>
      <c r="I237" s="1485"/>
      <c r="J237" s="1485"/>
      <c r="K237" s="1485"/>
      <c r="L237" s="1485"/>
      <c r="M237" s="1485"/>
      <c r="N237" s="1485"/>
      <c r="O237" s="1485"/>
      <c r="P237" s="1486"/>
      <c r="Q237" s="1487"/>
      <c r="R237" s="1487"/>
      <c r="S237" s="1486"/>
    </row>
    <row r="238" spans="1:19" s="1480" customFormat="1">
      <c r="A238" s="1481"/>
      <c r="B238" s="1482"/>
      <c r="C238" s="1483"/>
      <c r="D238" s="1484"/>
      <c r="E238" s="1484"/>
      <c r="F238" s="1484"/>
      <c r="G238" s="1485"/>
      <c r="H238" s="1485"/>
      <c r="I238" s="1485"/>
      <c r="J238" s="1485"/>
      <c r="K238" s="1485"/>
      <c r="L238" s="1485"/>
      <c r="M238" s="1485"/>
      <c r="N238" s="1485"/>
      <c r="O238" s="1485"/>
      <c r="P238" s="1486"/>
      <c r="Q238" s="1487"/>
      <c r="R238" s="1487"/>
      <c r="S238" s="1486"/>
    </row>
    <row r="239" spans="1:19" s="1480" customFormat="1">
      <c r="A239" s="1481"/>
      <c r="B239" s="1482"/>
      <c r="C239" s="1483"/>
      <c r="D239" s="1484"/>
      <c r="E239" s="1484"/>
      <c r="F239" s="1484"/>
      <c r="G239" s="1485"/>
      <c r="H239" s="1485"/>
      <c r="I239" s="1485"/>
      <c r="J239" s="1485"/>
      <c r="K239" s="1485"/>
      <c r="L239" s="1485"/>
      <c r="M239" s="1485"/>
      <c r="N239" s="1485"/>
      <c r="O239" s="1485"/>
      <c r="P239" s="1486"/>
      <c r="Q239" s="1487"/>
      <c r="R239" s="1487"/>
      <c r="S239" s="1486"/>
    </row>
    <row r="240" spans="1:19" s="1480" customFormat="1">
      <c r="A240" s="1481"/>
      <c r="B240" s="1482"/>
      <c r="C240" s="1483"/>
      <c r="D240" s="1484"/>
      <c r="E240" s="1484"/>
      <c r="F240" s="1484"/>
      <c r="G240" s="1485"/>
      <c r="H240" s="1485"/>
      <c r="I240" s="1485"/>
      <c r="J240" s="1485"/>
      <c r="K240" s="1485"/>
      <c r="L240" s="1485"/>
      <c r="M240" s="1485"/>
      <c r="N240" s="1485"/>
      <c r="O240" s="1485"/>
      <c r="P240" s="1486"/>
      <c r="Q240" s="1487"/>
      <c r="R240" s="1487"/>
      <c r="S240" s="1486"/>
    </row>
    <row r="241" spans="1:19" s="1480" customFormat="1">
      <c r="A241" s="1481"/>
      <c r="B241" s="1482"/>
      <c r="C241" s="1483"/>
      <c r="D241" s="1484"/>
      <c r="E241" s="1484"/>
      <c r="F241" s="1484"/>
      <c r="G241" s="1485"/>
      <c r="H241" s="1485"/>
      <c r="I241" s="1485"/>
      <c r="J241" s="1485"/>
      <c r="K241" s="1485"/>
      <c r="L241" s="1485"/>
      <c r="M241" s="1485"/>
      <c r="N241" s="1485"/>
      <c r="O241" s="1485"/>
      <c r="P241" s="1486"/>
      <c r="Q241" s="1487"/>
      <c r="R241" s="1487"/>
      <c r="S241" s="1486"/>
    </row>
    <row r="242" spans="1:19" s="1480" customFormat="1">
      <c r="A242" s="1481"/>
      <c r="B242" s="1482"/>
      <c r="C242" s="1483"/>
      <c r="D242" s="1484"/>
      <c r="E242" s="1484"/>
      <c r="F242" s="1484"/>
      <c r="G242" s="1485"/>
      <c r="H242" s="1485"/>
      <c r="I242" s="1485"/>
      <c r="J242" s="1485"/>
      <c r="K242" s="1485"/>
      <c r="L242" s="1485"/>
      <c r="M242" s="1485"/>
      <c r="N242" s="1485"/>
      <c r="O242" s="1485"/>
      <c r="P242" s="1486"/>
      <c r="Q242" s="1487"/>
      <c r="R242" s="1487"/>
      <c r="S242" s="1486"/>
    </row>
    <row r="243" spans="1:19" s="1480" customFormat="1">
      <c r="A243" s="1481"/>
      <c r="B243" s="1482"/>
      <c r="C243" s="1483"/>
      <c r="D243" s="1484"/>
      <c r="E243" s="1484"/>
      <c r="F243" s="1484"/>
      <c r="G243" s="1485"/>
      <c r="H243" s="1485"/>
      <c r="I243" s="1485"/>
      <c r="J243" s="1485"/>
      <c r="K243" s="1485"/>
      <c r="L243" s="1485"/>
      <c r="M243" s="1485"/>
      <c r="N243" s="1485"/>
      <c r="O243" s="1485"/>
      <c r="P243" s="1486"/>
      <c r="Q243" s="1487"/>
      <c r="R243" s="1487"/>
      <c r="S243" s="1486"/>
    </row>
    <row r="244" spans="1:19" s="1480" customFormat="1">
      <c r="A244" s="1481"/>
      <c r="B244" s="1482"/>
      <c r="C244" s="1483"/>
      <c r="D244" s="1484"/>
      <c r="E244" s="1484"/>
      <c r="F244" s="1484"/>
      <c r="G244" s="1485"/>
      <c r="H244" s="1485"/>
      <c r="I244" s="1485"/>
      <c r="J244" s="1485"/>
      <c r="K244" s="1485"/>
      <c r="L244" s="1485"/>
      <c r="M244" s="1485"/>
      <c r="N244" s="1485"/>
      <c r="O244" s="1485"/>
      <c r="P244" s="1486"/>
      <c r="Q244" s="1487"/>
      <c r="R244" s="1487"/>
      <c r="S244" s="1486"/>
    </row>
    <row r="245" spans="1:19" s="1480" customFormat="1">
      <c r="A245" s="1481"/>
      <c r="B245" s="1482"/>
      <c r="C245" s="1483"/>
      <c r="D245" s="1484"/>
      <c r="E245" s="1484"/>
      <c r="F245" s="1484"/>
      <c r="G245" s="1485"/>
      <c r="H245" s="1485"/>
      <c r="I245" s="1485"/>
      <c r="J245" s="1485"/>
      <c r="K245" s="1485"/>
      <c r="L245" s="1485"/>
      <c r="M245" s="1485"/>
      <c r="N245" s="1485"/>
      <c r="O245" s="1485"/>
      <c r="P245" s="1486"/>
      <c r="Q245" s="1487"/>
      <c r="R245" s="1487"/>
      <c r="S245" s="1486"/>
    </row>
    <row r="246" spans="1:19" s="1480" customFormat="1">
      <c r="A246" s="1481"/>
      <c r="B246" s="1482"/>
      <c r="C246" s="1483"/>
      <c r="D246" s="1484"/>
      <c r="E246" s="1484"/>
      <c r="F246" s="1484"/>
      <c r="G246" s="1485"/>
      <c r="H246" s="1485"/>
      <c r="I246" s="1485"/>
      <c r="J246" s="1485"/>
      <c r="K246" s="1485"/>
      <c r="L246" s="1485"/>
      <c r="M246" s="1485"/>
      <c r="N246" s="1485"/>
      <c r="O246" s="1485"/>
      <c r="P246" s="1486"/>
      <c r="Q246" s="1487"/>
      <c r="R246" s="1487"/>
      <c r="S246" s="1486"/>
    </row>
    <row r="247" spans="1:19" s="1480" customFormat="1">
      <c r="A247" s="1481"/>
      <c r="B247" s="1482"/>
      <c r="C247" s="1483"/>
      <c r="D247" s="1484"/>
      <c r="E247" s="1484"/>
      <c r="F247" s="1484"/>
      <c r="G247" s="1485"/>
      <c r="H247" s="1485"/>
      <c r="I247" s="1485"/>
      <c r="J247" s="1485"/>
      <c r="K247" s="1485"/>
      <c r="L247" s="1485"/>
      <c r="M247" s="1485"/>
      <c r="N247" s="1485"/>
      <c r="O247" s="1485"/>
      <c r="P247" s="1486"/>
      <c r="Q247" s="1487"/>
      <c r="R247" s="1487"/>
      <c r="S247" s="1486"/>
    </row>
    <row r="248" spans="1:19" s="1480" customFormat="1">
      <c r="A248" s="1481"/>
      <c r="B248" s="1482"/>
      <c r="C248" s="1483"/>
      <c r="D248" s="1484"/>
      <c r="E248" s="1484"/>
      <c r="F248" s="1484"/>
      <c r="G248" s="1485"/>
      <c r="H248" s="1485"/>
      <c r="I248" s="1485"/>
      <c r="J248" s="1485"/>
      <c r="K248" s="1485"/>
      <c r="L248" s="1485"/>
      <c r="M248" s="1485"/>
      <c r="N248" s="1485"/>
      <c r="O248" s="1485"/>
      <c r="P248" s="1486"/>
      <c r="Q248" s="1487"/>
      <c r="R248" s="1487"/>
      <c r="S248" s="1486"/>
    </row>
    <row r="249" spans="1:19" s="1480" customFormat="1">
      <c r="A249" s="1481"/>
      <c r="B249" s="1482"/>
      <c r="C249" s="1483"/>
      <c r="D249" s="1484"/>
      <c r="E249" s="1484"/>
      <c r="F249" s="1484"/>
      <c r="G249" s="1485"/>
      <c r="H249" s="1485"/>
      <c r="I249" s="1485"/>
      <c r="J249" s="1485"/>
      <c r="K249" s="1485"/>
      <c r="L249" s="1485"/>
      <c r="M249" s="1485"/>
      <c r="N249" s="1485"/>
      <c r="O249" s="1485"/>
      <c r="P249" s="1486"/>
      <c r="Q249" s="1487"/>
      <c r="R249" s="1487"/>
      <c r="S249" s="1486"/>
    </row>
    <row r="250" spans="1:19" s="1480" customFormat="1">
      <c r="A250" s="1481"/>
      <c r="B250" s="1482"/>
      <c r="C250" s="1483"/>
      <c r="D250" s="1484"/>
      <c r="E250" s="1484"/>
      <c r="F250" s="1484"/>
      <c r="G250" s="1485"/>
      <c r="H250" s="1485"/>
      <c r="I250" s="1485"/>
      <c r="J250" s="1485"/>
      <c r="K250" s="1485"/>
      <c r="L250" s="1485"/>
      <c r="M250" s="1485"/>
      <c r="N250" s="1485"/>
      <c r="O250" s="1485"/>
      <c r="P250" s="1486"/>
      <c r="Q250" s="1487"/>
      <c r="R250" s="1487"/>
      <c r="S250" s="1486"/>
    </row>
    <row r="251" spans="1:19" s="1480" customFormat="1">
      <c r="A251" s="1481"/>
      <c r="B251" s="1482"/>
      <c r="C251" s="1483"/>
      <c r="D251" s="1484"/>
      <c r="E251" s="1484"/>
      <c r="F251" s="1484"/>
      <c r="G251" s="1485"/>
      <c r="H251" s="1485"/>
      <c r="I251" s="1485"/>
      <c r="J251" s="1485"/>
      <c r="K251" s="1485"/>
      <c r="L251" s="1485"/>
      <c r="M251" s="1485"/>
      <c r="N251" s="1485"/>
      <c r="O251" s="1485"/>
      <c r="P251" s="1486"/>
      <c r="Q251" s="1487"/>
      <c r="R251" s="1487"/>
      <c r="S251" s="1486"/>
    </row>
    <row r="252" spans="1:19" s="1480" customFormat="1">
      <c r="A252" s="1481"/>
      <c r="B252" s="1482"/>
      <c r="C252" s="1483"/>
      <c r="D252" s="1484"/>
      <c r="E252" s="1484"/>
      <c r="F252" s="1484"/>
      <c r="G252" s="1485"/>
      <c r="H252" s="1485"/>
      <c r="I252" s="1485"/>
      <c r="J252" s="1485"/>
      <c r="K252" s="1485"/>
      <c r="L252" s="1485"/>
      <c r="M252" s="1485"/>
      <c r="N252" s="1485"/>
      <c r="O252" s="1485"/>
      <c r="P252" s="1486"/>
      <c r="Q252" s="1487"/>
      <c r="R252" s="1487"/>
      <c r="S252" s="1486"/>
    </row>
    <row r="253" spans="1:19" s="1480" customFormat="1">
      <c r="A253" s="1481"/>
      <c r="B253" s="1482"/>
      <c r="C253" s="1483"/>
      <c r="D253" s="1484"/>
      <c r="E253" s="1484"/>
      <c r="F253" s="1484"/>
      <c r="G253" s="1485"/>
      <c r="H253" s="1485"/>
      <c r="I253" s="1485"/>
      <c r="J253" s="1485"/>
      <c r="K253" s="1485"/>
      <c r="L253" s="1485"/>
      <c r="M253" s="1485"/>
      <c r="N253" s="1485"/>
      <c r="O253" s="1485"/>
      <c r="P253" s="1486"/>
      <c r="Q253" s="1487"/>
      <c r="R253" s="1487"/>
      <c r="S253" s="1486"/>
    </row>
    <row r="254" spans="1:19" s="1480" customFormat="1">
      <c r="A254" s="1481"/>
      <c r="B254" s="1482"/>
      <c r="C254" s="1483"/>
      <c r="D254" s="1484"/>
      <c r="E254" s="1484"/>
      <c r="F254" s="1484"/>
      <c r="G254" s="1485"/>
      <c r="H254" s="1485"/>
      <c r="I254" s="1485"/>
      <c r="J254" s="1485"/>
      <c r="K254" s="1485"/>
      <c r="L254" s="1485"/>
      <c r="M254" s="1485"/>
      <c r="N254" s="1485"/>
      <c r="O254" s="1485"/>
      <c r="P254" s="1486"/>
      <c r="Q254" s="1487"/>
      <c r="R254" s="1487"/>
      <c r="S254" s="1486"/>
    </row>
    <row r="255" spans="1:19" s="1480" customFormat="1">
      <c r="A255" s="1481"/>
      <c r="B255" s="1482"/>
      <c r="C255" s="1483"/>
      <c r="D255" s="1484"/>
      <c r="E255" s="1484"/>
      <c r="F255" s="1484"/>
      <c r="G255" s="1485"/>
      <c r="H255" s="1485"/>
      <c r="I255" s="1485"/>
      <c r="J255" s="1485"/>
      <c r="K255" s="1485"/>
      <c r="L255" s="1485"/>
      <c r="M255" s="1485"/>
      <c r="N255" s="1485"/>
      <c r="O255" s="1485"/>
      <c r="P255" s="1486"/>
      <c r="Q255" s="1487"/>
      <c r="R255" s="1487"/>
      <c r="S255" s="1486"/>
    </row>
    <row r="256" spans="1:19" s="1480" customFormat="1">
      <c r="A256" s="1481"/>
      <c r="B256" s="1482"/>
      <c r="C256" s="1483"/>
      <c r="D256" s="1484"/>
      <c r="E256" s="1484"/>
      <c r="F256" s="1484"/>
      <c r="G256" s="1485"/>
      <c r="H256" s="1485"/>
      <c r="I256" s="1485"/>
      <c r="J256" s="1485"/>
      <c r="K256" s="1485"/>
      <c r="L256" s="1485"/>
      <c r="M256" s="1485"/>
      <c r="N256" s="1485"/>
      <c r="O256" s="1485"/>
      <c r="P256" s="1486"/>
      <c r="Q256" s="1487"/>
      <c r="R256" s="1487"/>
      <c r="S256" s="1486"/>
    </row>
    <row r="257" spans="1:19" s="1480" customFormat="1">
      <c r="A257" s="1481"/>
      <c r="B257" s="1482"/>
      <c r="C257" s="1483"/>
      <c r="D257" s="1484"/>
      <c r="E257" s="1484"/>
      <c r="F257" s="1484"/>
      <c r="G257" s="1485"/>
      <c r="H257" s="1485"/>
      <c r="I257" s="1485"/>
      <c r="J257" s="1485"/>
      <c r="K257" s="1485"/>
      <c r="L257" s="1485"/>
      <c r="M257" s="1485"/>
      <c r="N257" s="1485"/>
      <c r="O257" s="1485"/>
      <c r="P257" s="1486"/>
      <c r="Q257" s="1487"/>
      <c r="R257" s="1487"/>
      <c r="S257" s="1486"/>
    </row>
    <row r="258" spans="1:19" s="1480" customFormat="1">
      <c r="A258" s="1481"/>
      <c r="B258" s="1482"/>
      <c r="C258" s="1483"/>
      <c r="D258" s="1484"/>
      <c r="E258" s="1484"/>
      <c r="F258" s="1484"/>
      <c r="G258" s="1485"/>
      <c r="H258" s="1485"/>
      <c r="I258" s="1485"/>
      <c r="J258" s="1485"/>
      <c r="K258" s="1485"/>
      <c r="L258" s="1485"/>
      <c r="M258" s="1485"/>
      <c r="N258" s="1485"/>
      <c r="O258" s="1485"/>
      <c r="P258" s="1486"/>
      <c r="Q258" s="1487"/>
      <c r="R258" s="1487"/>
      <c r="S258" s="1486"/>
    </row>
    <row r="259" spans="1:19" s="1480" customFormat="1">
      <c r="A259" s="1481"/>
      <c r="B259" s="1482"/>
      <c r="C259" s="1483"/>
      <c r="D259" s="1484"/>
      <c r="E259" s="1484"/>
      <c r="F259" s="1484"/>
      <c r="G259" s="1485"/>
      <c r="H259" s="1485"/>
      <c r="I259" s="1485"/>
      <c r="J259" s="1485"/>
      <c r="K259" s="1485"/>
      <c r="L259" s="1485"/>
      <c r="M259" s="1485"/>
      <c r="N259" s="1485"/>
      <c r="O259" s="1485"/>
      <c r="P259" s="1486"/>
      <c r="Q259" s="1487"/>
      <c r="R259" s="1487"/>
      <c r="S259" s="1486"/>
    </row>
    <row r="260" spans="1:19" s="1480" customFormat="1">
      <c r="A260" s="1481"/>
      <c r="B260" s="1482"/>
      <c r="C260" s="1483"/>
      <c r="D260" s="1484"/>
      <c r="E260" s="1484"/>
      <c r="F260" s="1484"/>
      <c r="G260" s="1485"/>
      <c r="H260" s="1485"/>
      <c r="I260" s="1485"/>
      <c r="J260" s="1485"/>
      <c r="K260" s="1485"/>
      <c r="L260" s="1485"/>
      <c r="M260" s="1485"/>
      <c r="N260" s="1485"/>
      <c r="O260" s="1485"/>
      <c r="P260" s="1486"/>
      <c r="Q260" s="1487"/>
      <c r="R260" s="1487"/>
      <c r="S260" s="1486"/>
    </row>
    <row r="261" spans="1:19" s="1480" customFormat="1">
      <c r="A261" s="1481"/>
      <c r="B261" s="1482"/>
      <c r="C261" s="1483"/>
      <c r="D261" s="1484"/>
      <c r="E261" s="1484"/>
      <c r="F261" s="1484"/>
      <c r="G261" s="1485"/>
      <c r="H261" s="1485"/>
      <c r="I261" s="1485"/>
      <c r="J261" s="1485"/>
      <c r="K261" s="1485"/>
      <c r="L261" s="1485"/>
      <c r="M261" s="1485"/>
      <c r="N261" s="1485"/>
      <c r="O261" s="1485"/>
      <c r="P261" s="1486"/>
      <c r="Q261" s="1487"/>
      <c r="R261" s="1487"/>
      <c r="S261" s="1486"/>
    </row>
    <row r="262" spans="1:19" s="1480" customFormat="1">
      <c r="A262" s="1481"/>
      <c r="B262" s="1482"/>
      <c r="C262" s="1483"/>
      <c r="D262" s="1484"/>
      <c r="E262" s="1484"/>
      <c r="F262" s="1484"/>
      <c r="G262" s="1485"/>
      <c r="H262" s="1485"/>
      <c r="I262" s="1485"/>
      <c r="J262" s="1485"/>
      <c r="K262" s="1485"/>
      <c r="L262" s="1485"/>
      <c r="M262" s="1485"/>
      <c r="N262" s="1485"/>
      <c r="O262" s="1485"/>
      <c r="P262" s="1486"/>
      <c r="Q262" s="1487"/>
      <c r="R262" s="1487"/>
      <c r="S262" s="1486"/>
    </row>
    <row r="263" spans="1:19" s="1480" customFormat="1">
      <c r="A263" s="1481"/>
      <c r="B263" s="1482"/>
      <c r="C263" s="1483"/>
      <c r="D263" s="1484"/>
      <c r="E263" s="1484"/>
      <c r="F263" s="1484"/>
      <c r="G263" s="1485"/>
      <c r="H263" s="1485"/>
      <c r="I263" s="1485"/>
      <c r="J263" s="1485"/>
      <c r="K263" s="1485"/>
      <c r="L263" s="1485"/>
      <c r="M263" s="1485"/>
      <c r="N263" s="1485"/>
      <c r="O263" s="1485"/>
      <c r="P263" s="1486"/>
      <c r="Q263" s="1487"/>
      <c r="R263" s="1487"/>
      <c r="S263" s="1486"/>
    </row>
    <row r="264" spans="1:19" s="1480" customFormat="1">
      <c r="A264" s="1481"/>
      <c r="B264" s="1482"/>
      <c r="C264" s="1483"/>
      <c r="D264" s="1484"/>
      <c r="E264" s="1484"/>
      <c r="F264" s="1484"/>
      <c r="G264" s="1485"/>
      <c r="H264" s="1485"/>
      <c r="I264" s="1485"/>
      <c r="J264" s="1485"/>
      <c r="K264" s="1485"/>
      <c r="L264" s="1485"/>
      <c r="M264" s="1485"/>
      <c r="N264" s="1485"/>
      <c r="O264" s="1485"/>
      <c r="P264" s="1486"/>
      <c r="Q264" s="1487"/>
      <c r="R264" s="1487"/>
      <c r="S264" s="1486"/>
    </row>
    <row r="265" spans="1:19" s="1480" customFormat="1">
      <c r="A265" s="1481"/>
      <c r="B265" s="1482"/>
      <c r="C265" s="1483"/>
      <c r="D265" s="1484"/>
      <c r="E265" s="1484"/>
      <c r="F265" s="1484"/>
      <c r="G265" s="1485"/>
      <c r="H265" s="1485"/>
      <c r="I265" s="1485"/>
      <c r="J265" s="1485"/>
      <c r="K265" s="1485"/>
      <c r="L265" s="1485"/>
      <c r="M265" s="1485"/>
      <c r="N265" s="1485"/>
      <c r="O265" s="1485"/>
      <c r="P265" s="1486"/>
      <c r="Q265" s="1487"/>
      <c r="R265" s="1487"/>
      <c r="S265" s="1486"/>
    </row>
    <row r="266" spans="1:19" s="1480" customFormat="1">
      <c r="A266" s="1481"/>
      <c r="B266" s="1482"/>
      <c r="C266" s="1483"/>
      <c r="D266" s="1484"/>
      <c r="E266" s="1484"/>
      <c r="F266" s="1484"/>
      <c r="G266" s="1485"/>
      <c r="H266" s="1485"/>
      <c r="I266" s="1485"/>
      <c r="J266" s="1485"/>
      <c r="K266" s="1485"/>
      <c r="L266" s="1485"/>
      <c r="M266" s="1485"/>
      <c r="N266" s="1485"/>
      <c r="O266" s="1485"/>
      <c r="P266" s="1486"/>
      <c r="Q266" s="1487"/>
      <c r="R266" s="1487"/>
      <c r="S266" s="1486"/>
    </row>
    <row r="267" spans="1:19" s="1480" customFormat="1">
      <c r="A267" s="1481"/>
      <c r="B267" s="1482"/>
      <c r="C267" s="1483"/>
      <c r="D267" s="1484"/>
      <c r="E267" s="1484"/>
      <c r="F267" s="1484"/>
      <c r="G267" s="1485"/>
      <c r="H267" s="1485"/>
      <c r="I267" s="1485"/>
      <c r="J267" s="1485"/>
      <c r="K267" s="1485"/>
      <c r="L267" s="1485"/>
      <c r="M267" s="1485"/>
      <c r="N267" s="1485"/>
      <c r="O267" s="1485"/>
      <c r="P267" s="1486"/>
      <c r="Q267" s="1487"/>
      <c r="R267" s="1487"/>
      <c r="S267" s="1486"/>
    </row>
    <row r="268" spans="1:19" s="1480" customFormat="1">
      <c r="A268" s="1481"/>
      <c r="B268" s="1482"/>
      <c r="C268" s="1483"/>
      <c r="D268" s="1484"/>
      <c r="E268" s="1484"/>
      <c r="F268" s="1484"/>
      <c r="G268" s="1485"/>
      <c r="H268" s="1485"/>
      <c r="I268" s="1485"/>
      <c r="J268" s="1485"/>
      <c r="K268" s="1485"/>
      <c r="L268" s="1485"/>
      <c r="M268" s="1485"/>
      <c r="N268" s="1485"/>
      <c r="O268" s="1485"/>
      <c r="P268" s="1486"/>
      <c r="Q268" s="1487"/>
      <c r="R268" s="1487"/>
      <c r="S268" s="1486"/>
    </row>
    <row r="269" spans="1:19" s="1480" customFormat="1">
      <c r="A269" s="1481"/>
      <c r="B269" s="1482"/>
      <c r="C269" s="1483"/>
      <c r="D269" s="1484"/>
      <c r="E269" s="1484"/>
      <c r="F269" s="1484"/>
      <c r="G269" s="1485"/>
      <c r="H269" s="1485"/>
      <c r="I269" s="1485"/>
      <c r="J269" s="1485"/>
      <c r="K269" s="1485"/>
      <c r="L269" s="1485"/>
      <c r="M269" s="1485"/>
      <c r="N269" s="1485"/>
      <c r="O269" s="1485"/>
      <c r="P269" s="1486"/>
      <c r="Q269" s="1487"/>
      <c r="R269" s="1487"/>
      <c r="S269" s="1486"/>
    </row>
    <row r="270" spans="1:19" s="1480" customFormat="1">
      <c r="A270" s="1481"/>
      <c r="B270" s="1482"/>
      <c r="C270" s="1483"/>
      <c r="D270" s="1484"/>
      <c r="E270" s="1484"/>
      <c r="F270" s="1484"/>
      <c r="G270" s="1485"/>
      <c r="H270" s="1485"/>
      <c r="I270" s="1485"/>
      <c r="J270" s="1485"/>
      <c r="K270" s="1485"/>
      <c r="L270" s="1485"/>
      <c r="M270" s="1485"/>
      <c r="N270" s="1485"/>
      <c r="O270" s="1485"/>
      <c r="P270" s="1486"/>
      <c r="Q270" s="1487"/>
      <c r="R270" s="1487"/>
      <c r="S270" s="1486"/>
    </row>
    <row r="271" spans="1:19" s="1480" customFormat="1">
      <c r="A271" s="1481"/>
      <c r="B271" s="1482"/>
      <c r="C271" s="1483"/>
      <c r="D271" s="1484"/>
      <c r="E271" s="1484"/>
      <c r="F271" s="1484"/>
      <c r="G271" s="1485"/>
      <c r="H271" s="1485"/>
      <c r="I271" s="1485"/>
      <c r="J271" s="1485"/>
      <c r="K271" s="1485"/>
      <c r="L271" s="1485"/>
      <c r="M271" s="1485"/>
      <c r="N271" s="1485"/>
      <c r="O271" s="1485"/>
      <c r="P271" s="1486"/>
      <c r="Q271" s="1487"/>
      <c r="R271" s="1487"/>
      <c r="S271" s="1486"/>
    </row>
    <row r="272" spans="1:19" s="1480" customFormat="1">
      <c r="A272" s="1481"/>
      <c r="B272" s="1482"/>
      <c r="C272" s="1483"/>
      <c r="D272" s="1484"/>
      <c r="E272" s="1484"/>
      <c r="F272" s="1484"/>
      <c r="G272" s="1485"/>
      <c r="H272" s="1485"/>
      <c r="I272" s="1485"/>
      <c r="J272" s="1485"/>
      <c r="K272" s="1485"/>
      <c r="L272" s="1485"/>
      <c r="M272" s="1485"/>
      <c r="N272" s="1485"/>
      <c r="O272" s="1485"/>
      <c r="P272" s="1486"/>
      <c r="Q272" s="1487"/>
      <c r="R272" s="1487"/>
      <c r="S272" s="1486"/>
    </row>
    <row r="273" spans="1:19" s="1480" customFormat="1">
      <c r="A273" s="1481"/>
      <c r="B273" s="1482"/>
      <c r="C273" s="1483"/>
      <c r="D273" s="1484"/>
      <c r="E273" s="1484"/>
      <c r="F273" s="1484"/>
      <c r="G273" s="1485"/>
      <c r="H273" s="1485"/>
      <c r="I273" s="1485"/>
      <c r="J273" s="1485"/>
      <c r="K273" s="1485"/>
      <c r="L273" s="1485"/>
      <c r="M273" s="1485"/>
      <c r="N273" s="1485"/>
      <c r="O273" s="1485"/>
      <c r="P273" s="1486"/>
      <c r="Q273" s="1487"/>
      <c r="R273" s="1487"/>
      <c r="S273" s="1486"/>
    </row>
    <row r="274" spans="1:19" s="1480" customFormat="1">
      <c r="A274" s="1481"/>
      <c r="B274" s="1482"/>
      <c r="C274" s="1483"/>
      <c r="D274" s="1484"/>
      <c r="E274" s="1484"/>
      <c r="F274" s="1484"/>
      <c r="G274" s="1485"/>
      <c r="H274" s="1485"/>
      <c r="I274" s="1485"/>
      <c r="J274" s="1485"/>
      <c r="K274" s="1485"/>
      <c r="L274" s="1485"/>
      <c r="M274" s="1485"/>
      <c r="N274" s="1485"/>
      <c r="O274" s="1485"/>
      <c r="P274" s="1486"/>
      <c r="Q274" s="1487"/>
      <c r="R274" s="1487"/>
      <c r="S274" s="1486"/>
    </row>
    <row r="275" spans="1:19" s="1480" customFormat="1">
      <c r="A275" s="1481"/>
      <c r="B275" s="1482"/>
      <c r="C275" s="1483"/>
      <c r="D275" s="1484"/>
      <c r="E275" s="1484"/>
      <c r="F275" s="1484"/>
      <c r="G275" s="1485"/>
      <c r="H275" s="1485"/>
      <c r="I275" s="1485"/>
      <c r="J275" s="1485"/>
      <c r="K275" s="1485"/>
      <c r="L275" s="1485"/>
      <c r="M275" s="1485"/>
      <c r="N275" s="1485"/>
      <c r="O275" s="1485"/>
      <c r="P275" s="1486"/>
      <c r="Q275" s="1487"/>
      <c r="R275" s="1487"/>
      <c r="S275" s="1486"/>
    </row>
    <row r="276" spans="1:19" s="1480" customFormat="1">
      <c r="A276" s="1481"/>
      <c r="B276" s="1482"/>
      <c r="C276" s="1483"/>
      <c r="D276" s="1484"/>
      <c r="E276" s="1484"/>
      <c r="F276" s="1484"/>
      <c r="G276" s="1485"/>
      <c r="H276" s="1485"/>
      <c r="I276" s="1485"/>
      <c r="J276" s="1485"/>
      <c r="K276" s="1485"/>
      <c r="L276" s="1485"/>
      <c r="M276" s="1485"/>
      <c r="N276" s="1485"/>
      <c r="O276" s="1485"/>
      <c r="P276" s="1486"/>
      <c r="Q276" s="1487"/>
      <c r="R276" s="1487"/>
      <c r="S276" s="1486"/>
    </row>
  </sheetData>
  <mergeCells count="22">
    <mergeCell ref="S1:S4"/>
    <mergeCell ref="G2:I2"/>
    <mergeCell ref="J2:L2"/>
    <mergeCell ref="M2:O2"/>
    <mergeCell ref="G3:G4"/>
    <mergeCell ref="R3:R4"/>
    <mergeCell ref="B103:R103"/>
    <mergeCell ref="H3:H4"/>
    <mergeCell ref="I3:I4"/>
    <mergeCell ref="J3:J4"/>
    <mergeCell ref="K3:K4"/>
    <mergeCell ref="L3:L4"/>
    <mergeCell ref="M3:M4"/>
    <mergeCell ref="B1:B4"/>
    <mergeCell ref="C1:C4"/>
    <mergeCell ref="D1:F3"/>
    <mergeCell ref="G1:P1"/>
    <mergeCell ref="Q1:R2"/>
    <mergeCell ref="N3:N4"/>
    <mergeCell ref="O3:O4"/>
    <mergeCell ref="P3:P4"/>
    <mergeCell ref="Q3:Q4"/>
  </mergeCells>
  <pageMargins left="0.24" right="0.16" top="0.75" bottom="0.28000000000000003" header="0.3" footer="0.2"/>
  <pageSetup paperSize="9" scale="7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91"/>
  <sheetViews>
    <sheetView topLeftCell="C4" workbookViewId="0">
      <selection activeCell="G10" sqref="G10"/>
    </sheetView>
  </sheetViews>
  <sheetFormatPr defaultRowHeight="15"/>
  <cols>
    <col min="1" max="1" width="8.7109375" customWidth="1"/>
    <col min="2" max="2" width="11.5703125" customWidth="1"/>
    <col min="3" max="3" width="6.7109375" customWidth="1"/>
    <col min="4" max="4" width="45.5703125" customWidth="1"/>
    <col min="5" max="5" width="11.140625" customWidth="1"/>
    <col min="6" max="6" width="10.7109375" customWidth="1"/>
    <col min="7" max="7" width="14.85546875" customWidth="1"/>
    <col min="8" max="8" width="12.5703125" customWidth="1"/>
    <col min="9" max="9" width="14" customWidth="1"/>
    <col min="10" max="10" width="30.7109375" customWidth="1"/>
    <col min="11" max="11" width="11" customWidth="1"/>
    <col min="12" max="12" width="10.7109375" customWidth="1"/>
    <col min="257" max="257" width="8.7109375" customWidth="1"/>
    <col min="258" max="258" width="11.5703125" customWidth="1"/>
    <col min="259" max="259" width="6.7109375" customWidth="1"/>
    <col min="260" max="260" width="45.5703125" customWidth="1"/>
    <col min="261" max="261" width="11.140625" customWidth="1"/>
    <col min="262" max="262" width="10.7109375" customWidth="1"/>
    <col min="263" max="263" width="14.85546875" customWidth="1"/>
    <col min="264" max="264" width="12.5703125" customWidth="1"/>
    <col min="265" max="265" width="14" customWidth="1"/>
    <col min="266" max="266" width="30.7109375" customWidth="1"/>
    <col min="267" max="267" width="11" customWidth="1"/>
    <col min="268" max="268" width="10.7109375" customWidth="1"/>
    <col min="513" max="513" width="8.7109375" customWidth="1"/>
    <col min="514" max="514" width="11.5703125" customWidth="1"/>
    <col min="515" max="515" width="6.7109375" customWidth="1"/>
    <col min="516" max="516" width="45.5703125" customWidth="1"/>
    <col min="517" max="517" width="11.140625" customWidth="1"/>
    <col min="518" max="518" width="10.7109375" customWidth="1"/>
    <col min="519" max="519" width="14.85546875" customWidth="1"/>
    <col min="520" max="520" width="12.5703125" customWidth="1"/>
    <col min="521" max="521" width="14" customWidth="1"/>
    <col min="522" max="522" width="30.7109375" customWidth="1"/>
    <col min="523" max="523" width="11" customWidth="1"/>
    <col min="524" max="524" width="10.7109375" customWidth="1"/>
    <col min="769" max="769" width="8.7109375" customWidth="1"/>
    <col min="770" max="770" width="11.5703125" customWidth="1"/>
    <col min="771" max="771" width="6.7109375" customWidth="1"/>
    <col min="772" max="772" width="45.5703125" customWidth="1"/>
    <col min="773" max="773" width="11.140625" customWidth="1"/>
    <col min="774" max="774" width="10.7109375" customWidth="1"/>
    <col min="775" max="775" width="14.85546875" customWidth="1"/>
    <col min="776" max="776" width="12.5703125" customWidth="1"/>
    <col min="777" max="777" width="14" customWidth="1"/>
    <col min="778" max="778" width="30.7109375" customWidth="1"/>
    <col min="779" max="779" width="11" customWidth="1"/>
    <col min="780" max="780" width="10.7109375" customWidth="1"/>
    <col min="1025" max="1025" width="8.7109375" customWidth="1"/>
    <col min="1026" max="1026" width="11.5703125" customWidth="1"/>
    <col min="1027" max="1027" width="6.7109375" customWidth="1"/>
    <col min="1028" max="1028" width="45.5703125" customWidth="1"/>
    <col min="1029" max="1029" width="11.140625" customWidth="1"/>
    <col min="1030" max="1030" width="10.7109375" customWidth="1"/>
    <col min="1031" max="1031" width="14.85546875" customWidth="1"/>
    <col min="1032" max="1032" width="12.5703125" customWidth="1"/>
    <col min="1033" max="1033" width="14" customWidth="1"/>
    <col min="1034" max="1034" width="30.7109375" customWidth="1"/>
    <col min="1035" max="1035" width="11" customWidth="1"/>
    <col min="1036" max="1036" width="10.7109375" customWidth="1"/>
    <col min="1281" max="1281" width="8.7109375" customWidth="1"/>
    <col min="1282" max="1282" width="11.5703125" customWidth="1"/>
    <col min="1283" max="1283" width="6.7109375" customWidth="1"/>
    <col min="1284" max="1284" width="45.5703125" customWidth="1"/>
    <col min="1285" max="1285" width="11.140625" customWidth="1"/>
    <col min="1286" max="1286" width="10.7109375" customWidth="1"/>
    <col min="1287" max="1287" width="14.85546875" customWidth="1"/>
    <col min="1288" max="1288" width="12.5703125" customWidth="1"/>
    <col min="1289" max="1289" width="14" customWidth="1"/>
    <col min="1290" max="1290" width="30.7109375" customWidth="1"/>
    <col min="1291" max="1291" width="11" customWidth="1"/>
    <col min="1292" max="1292" width="10.7109375" customWidth="1"/>
    <col min="1537" max="1537" width="8.7109375" customWidth="1"/>
    <col min="1538" max="1538" width="11.5703125" customWidth="1"/>
    <col min="1539" max="1539" width="6.7109375" customWidth="1"/>
    <col min="1540" max="1540" width="45.5703125" customWidth="1"/>
    <col min="1541" max="1541" width="11.140625" customWidth="1"/>
    <col min="1542" max="1542" width="10.7109375" customWidth="1"/>
    <col min="1543" max="1543" width="14.85546875" customWidth="1"/>
    <col min="1544" max="1544" width="12.5703125" customWidth="1"/>
    <col min="1545" max="1545" width="14" customWidth="1"/>
    <col min="1546" max="1546" width="30.7109375" customWidth="1"/>
    <col min="1547" max="1547" width="11" customWidth="1"/>
    <col min="1548" max="1548" width="10.7109375" customWidth="1"/>
    <col min="1793" max="1793" width="8.7109375" customWidth="1"/>
    <col min="1794" max="1794" width="11.5703125" customWidth="1"/>
    <col min="1795" max="1795" width="6.7109375" customWidth="1"/>
    <col min="1796" max="1796" width="45.5703125" customWidth="1"/>
    <col min="1797" max="1797" width="11.140625" customWidth="1"/>
    <col min="1798" max="1798" width="10.7109375" customWidth="1"/>
    <col min="1799" max="1799" width="14.85546875" customWidth="1"/>
    <col min="1800" max="1800" width="12.5703125" customWidth="1"/>
    <col min="1801" max="1801" width="14" customWidth="1"/>
    <col min="1802" max="1802" width="30.7109375" customWidth="1"/>
    <col min="1803" max="1803" width="11" customWidth="1"/>
    <col min="1804" max="1804" width="10.7109375" customWidth="1"/>
    <col min="2049" max="2049" width="8.7109375" customWidth="1"/>
    <col min="2050" max="2050" width="11.5703125" customWidth="1"/>
    <col min="2051" max="2051" width="6.7109375" customWidth="1"/>
    <col min="2052" max="2052" width="45.5703125" customWidth="1"/>
    <col min="2053" max="2053" width="11.140625" customWidth="1"/>
    <col min="2054" max="2054" width="10.7109375" customWidth="1"/>
    <col min="2055" max="2055" width="14.85546875" customWidth="1"/>
    <col min="2056" max="2056" width="12.5703125" customWidth="1"/>
    <col min="2057" max="2057" width="14" customWidth="1"/>
    <col min="2058" max="2058" width="30.7109375" customWidth="1"/>
    <col min="2059" max="2059" width="11" customWidth="1"/>
    <col min="2060" max="2060" width="10.7109375" customWidth="1"/>
    <col min="2305" max="2305" width="8.7109375" customWidth="1"/>
    <col min="2306" max="2306" width="11.5703125" customWidth="1"/>
    <col min="2307" max="2307" width="6.7109375" customWidth="1"/>
    <col min="2308" max="2308" width="45.5703125" customWidth="1"/>
    <col min="2309" max="2309" width="11.140625" customWidth="1"/>
    <col min="2310" max="2310" width="10.7109375" customWidth="1"/>
    <col min="2311" max="2311" width="14.85546875" customWidth="1"/>
    <col min="2312" max="2312" width="12.5703125" customWidth="1"/>
    <col min="2313" max="2313" width="14" customWidth="1"/>
    <col min="2314" max="2314" width="30.7109375" customWidth="1"/>
    <col min="2315" max="2315" width="11" customWidth="1"/>
    <col min="2316" max="2316" width="10.7109375" customWidth="1"/>
    <col min="2561" max="2561" width="8.7109375" customWidth="1"/>
    <col min="2562" max="2562" width="11.5703125" customWidth="1"/>
    <col min="2563" max="2563" width="6.7109375" customWidth="1"/>
    <col min="2564" max="2564" width="45.5703125" customWidth="1"/>
    <col min="2565" max="2565" width="11.140625" customWidth="1"/>
    <col min="2566" max="2566" width="10.7109375" customWidth="1"/>
    <col min="2567" max="2567" width="14.85546875" customWidth="1"/>
    <col min="2568" max="2568" width="12.5703125" customWidth="1"/>
    <col min="2569" max="2569" width="14" customWidth="1"/>
    <col min="2570" max="2570" width="30.7109375" customWidth="1"/>
    <col min="2571" max="2571" width="11" customWidth="1"/>
    <col min="2572" max="2572" width="10.7109375" customWidth="1"/>
    <col min="2817" max="2817" width="8.7109375" customWidth="1"/>
    <col min="2818" max="2818" width="11.5703125" customWidth="1"/>
    <col min="2819" max="2819" width="6.7109375" customWidth="1"/>
    <col min="2820" max="2820" width="45.5703125" customWidth="1"/>
    <col min="2821" max="2821" width="11.140625" customWidth="1"/>
    <col min="2822" max="2822" width="10.7109375" customWidth="1"/>
    <col min="2823" max="2823" width="14.85546875" customWidth="1"/>
    <col min="2824" max="2824" width="12.5703125" customWidth="1"/>
    <col min="2825" max="2825" width="14" customWidth="1"/>
    <col min="2826" max="2826" width="30.7109375" customWidth="1"/>
    <col min="2827" max="2827" width="11" customWidth="1"/>
    <col min="2828" max="2828" width="10.7109375" customWidth="1"/>
    <col min="3073" max="3073" width="8.7109375" customWidth="1"/>
    <col min="3074" max="3074" width="11.5703125" customWidth="1"/>
    <col min="3075" max="3075" width="6.7109375" customWidth="1"/>
    <col min="3076" max="3076" width="45.5703125" customWidth="1"/>
    <col min="3077" max="3077" width="11.140625" customWidth="1"/>
    <col min="3078" max="3078" width="10.7109375" customWidth="1"/>
    <col min="3079" max="3079" width="14.85546875" customWidth="1"/>
    <col min="3080" max="3080" width="12.5703125" customWidth="1"/>
    <col min="3081" max="3081" width="14" customWidth="1"/>
    <col min="3082" max="3082" width="30.7109375" customWidth="1"/>
    <col min="3083" max="3083" width="11" customWidth="1"/>
    <col min="3084" max="3084" width="10.7109375" customWidth="1"/>
    <col min="3329" max="3329" width="8.7109375" customWidth="1"/>
    <col min="3330" max="3330" width="11.5703125" customWidth="1"/>
    <col min="3331" max="3331" width="6.7109375" customWidth="1"/>
    <col min="3332" max="3332" width="45.5703125" customWidth="1"/>
    <col min="3333" max="3333" width="11.140625" customWidth="1"/>
    <col min="3334" max="3334" width="10.7109375" customWidth="1"/>
    <col min="3335" max="3335" width="14.85546875" customWidth="1"/>
    <col min="3336" max="3336" width="12.5703125" customWidth="1"/>
    <col min="3337" max="3337" width="14" customWidth="1"/>
    <col min="3338" max="3338" width="30.7109375" customWidth="1"/>
    <col min="3339" max="3339" width="11" customWidth="1"/>
    <col min="3340" max="3340" width="10.7109375" customWidth="1"/>
    <col min="3585" max="3585" width="8.7109375" customWidth="1"/>
    <col min="3586" max="3586" width="11.5703125" customWidth="1"/>
    <col min="3587" max="3587" width="6.7109375" customWidth="1"/>
    <col min="3588" max="3588" width="45.5703125" customWidth="1"/>
    <col min="3589" max="3589" width="11.140625" customWidth="1"/>
    <col min="3590" max="3590" width="10.7109375" customWidth="1"/>
    <col min="3591" max="3591" width="14.85546875" customWidth="1"/>
    <col min="3592" max="3592" width="12.5703125" customWidth="1"/>
    <col min="3593" max="3593" width="14" customWidth="1"/>
    <col min="3594" max="3594" width="30.7109375" customWidth="1"/>
    <col min="3595" max="3595" width="11" customWidth="1"/>
    <col min="3596" max="3596" width="10.7109375" customWidth="1"/>
    <col min="3841" max="3841" width="8.7109375" customWidth="1"/>
    <col min="3842" max="3842" width="11.5703125" customWidth="1"/>
    <col min="3843" max="3843" width="6.7109375" customWidth="1"/>
    <col min="3844" max="3844" width="45.5703125" customWidth="1"/>
    <col min="3845" max="3845" width="11.140625" customWidth="1"/>
    <col min="3846" max="3846" width="10.7109375" customWidth="1"/>
    <col min="3847" max="3847" width="14.85546875" customWidth="1"/>
    <col min="3848" max="3848" width="12.5703125" customWidth="1"/>
    <col min="3849" max="3849" width="14" customWidth="1"/>
    <col min="3850" max="3850" width="30.7109375" customWidth="1"/>
    <col min="3851" max="3851" width="11" customWidth="1"/>
    <col min="3852" max="3852" width="10.7109375" customWidth="1"/>
    <col min="4097" max="4097" width="8.7109375" customWidth="1"/>
    <col min="4098" max="4098" width="11.5703125" customWidth="1"/>
    <col min="4099" max="4099" width="6.7109375" customWidth="1"/>
    <col min="4100" max="4100" width="45.5703125" customWidth="1"/>
    <col min="4101" max="4101" width="11.140625" customWidth="1"/>
    <col min="4102" max="4102" width="10.7109375" customWidth="1"/>
    <col min="4103" max="4103" width="14.85546875" customWidth="1"/>
    <col min="4104" max="4104" width="12.5703125" customWidth="1"/>
    <col min="4105" max="4105" width="14" customWidth="1"/>
    <col min="4106" max="4106" width="30.7109375" customWidth="1"/>
    <col min="4107" max="4107" width="11" customWidth="1"/>
    <col min="4108" max="4108" width="10.7109375" customWidth="1"/>
    <col min="4353" max="4353" width="8.7109375" customWidth="1"/>
    <col min="4354" max="4354" width="11.5703125" customWidth="1"/>
    <col min="4355" max="4355" width="6.7109375" customWidth="1"/>
    <col min="4356" max="4356" width="45.5703125" customWidth="1"/>
    <col min="4357" max="4357" width="11.140625" customWidth="1"/>
    <col min="4358" max="4358" width="10.7109375" customWidth="1"/>
    <col min="4359" max="4359" width="14.85546875" customWidth="1"/>
    <col min="4360" max="4360" width="12.5703125" customWidth="1"/>
    <col min="4361" max="4361" width="14" customWidth="1"/>
    <col min="4362" max="4362" width="30.7109375" customWidth="1"/>
    <col min="4363" max="4363" width="11" customWidth="1"/>
    <col min="4364" max="4364" width="10.7109375" customWidth="1"/>
    <col min="4609" max="4609" width="8.7109375" customWidth="1"/>
    <col min="4610" max="4610" width="11.5703125" customWidth="1"/>
    <col min="4611" max="4611" width="6.7109375" customWidth="1"/>
    <col min="4612" max="4612" width="45.5703125" customWidth="1"/>
    <col min="4613" max="4613" width="11.140625" customWidth="1"/>
    <col min="4614" max="4614" width="10.7109375" customWidth="1"/>
    <col min="4615" max="4615" width="14.85546875" customWidth="1"/>
    <col min="4616" max="4616" width="12.5703125" customWidth="1"/>
    <col min="4617" max="4617" width="14" customWidth="1"/>
    <col min="4618" max="4618" width="30.7109375" customWidth="1"/>
    <col min="4619" max="4619" width="11" customWidth="1"/>
    <col min="4620" max="4620" width="10.7109375" customWidth="1"/>
    <col min="4865" max="4865" width="8.7109375" customWidth="1"/>
    <col min="4866" max="4866" width="11.5703125" customWidth="1"/>
    <col min="4867" max="4867" width="6.7109375" customWidth="1"/>
    <col min="4868" max="4868" width="45.5703125" customWidth="1"/>
    <col min="4869" max="4869" width="11.140625" customWidth="1"/>
    <col min="4870" max="4870" width="10.7109375" customWidth="1"/>
    <col min="4871" max="4871" width="14.85546875" customWidth="1"/>
    <col min="4872" max="4872" width="12.5703125" customWidth="1"/>
    <col min="4873" max="4873" width="14" customWidth="1"/>
    <col min="4874" max="4874" width="30.7109375" customWidth="1"/>
    <col min="4875" max="4875" width="11" customWidth="1"/>
    <col min="4876" max="4876" width="10.7109375" customWidth="1"/>
    <col min="5121" max="5121" width="8.7109375" customWidth="1"/>
    <col min="5122" max="5122" width="11.5703125" customWidth="1"/>
    <col min="5123" max="5123" width="6.7109375" customWidth="1"/>
    <col min="5124" max="5124" width="45.5703125" customWidth="1"/>
    <col min="5125" max="5125" width="11.140625" customWidth="1"/>
    <col min="5126" max="5126" width="10.7109375" customWidth="1"/>
    <col min="5127" max="5127" width="14.85546875" customWidth="1"/>
    <col min="5128" max="5128" width="12.5703125" customWidth="1"/>
    <col min="5129" max="5129" width="14" customWidth="1"/>
    <col min="5130" max="5130" width="30.7109375" customWidth="1"/>
    <col min="5131" max="5131" width="11" customWidth="1"/>
    <col min="5132" max="5132" width="10.7109375" customWidth="1"/>
    <col min="5377" max="5377" width="8.7109375" customWidth="1"/>
    <col min="5378" max="5378" width="11.5703125" customWidth="1"/>
    <col min="5379" max="5379" width="6.7109375" customWidth="1"/>
    <col min="5380" max="5380" width="45.5703125" customWidth="1"/>
    <col min="5381" max="5381" width="11.140625" customWidth="1"/>
    <col min="5382" max="5382" width="10.7109375" customWidth="1"/>
    <col min="5383" max="5383" width="14.85546875" customWidth="1"/>
    <col min="5384" max="5384" width="12.5703125" customWidth="1"/>
    <col min="5385" max="5385" width="14" customWidth="1"/>
    <col min="5386" max="5386" width="30.7109375" customWidth="1"/>
    <col min="5387" max="5387" width="11" customWidth="1"/>
    <col min="5388" max="5388" width="10.7109375" customWidth="1"/>
    <col min="5633" max="5633" width="8.7109375" customWidth="1"/>
    <col min="5634" max="5634" width="11.5703125" customWidth="1"/>
    <col min="5635" max="5635" width="6.7109375" customWidth="1"/>
    <col min="5636" max="5636" width="45.5703125" customWidth="1"/>
    <col min="5637" max="5637" width="11.140625" customWidth="1"/>
    <col min="5638" max="5638" width="10.7109375" customWidth="1"/>
    <col min="5639" max="5639" width="14.85546875" customWidth="1"/>
    <col min="5640" max="5640" width="12.5703125" customWidth="1"/>
    <col min="5641" max="5641" width="14" customWidth="1"/>
    <col min="5642" max="5642" width="30.7109375" customWidth="1"/>
    <col min="5643" max="5643" width="11" customWidth="1"/>
    <col min="5644" max="5644" width="10.7109375" customWidth="1"/>
    <col min="5889" max="5889" width="8.7109375" customWidth="1"/>
    <col min="5890" max="5890" width="11.5703125" customWidth="1"/>
    <col min="5891" max="5891" width="6.7109375" customWidth="1"/>
    <col min="5892" max="5892" width="45.5703125" customWidth="1"/>
    <col min="5893" max="5893" width="11.140625" customWidth="1"/>
    <col min="5894" max="5894" width="10.7109375" customWidth="1"/>
    <col min="5895" max="5895" width="14.85546875" customWidth="1"/>
    <col min="5896" max="5896" width="12.5703125" customWidth="1"/>
    <col min="5897" max="5897" width="14" customWidth="1"/>
    <col min="5898" max="5898" width="30.7109375" customWidth="1"/>
    <col min="5899" max="5899" width="11" customWidth="1"/>
    <col min="5900" max="5900" width="10.7109375" customWidth="1"/>
    <col min="6145" max="6145" width="8.7109375" customWidth="1"/>
    <col min="6146" max="6146" width="11.5703125" customWidth="1"/>
    <col min="6147" max="6147" width="6.7109375" customWidth="1"/>
    <col min="6148" max="6148" width="45.5703125" customWidth="1"/>
    <col min="6149" max="6149" width="11.140625" customWidth="1"/>
    <col min="6150" max="6150" width="10.7109375" customWidth="1"/>
    <col min="6151" max="6151" width="14.85546875" customWidth="1"/>
    <col min="6152" max="6152" width="12.5703125" customWidth="1"/>
    <col min="6153" max="6153" width="14" customWidth="1"/>
    <col min="6154" max="6154" width="30.7109375" customWidth="1"/>
    <col min="6155" max="6155" width="11" customWidth="1"/>
    <col min="6156" max="6156" width="10.7109375" customWidth="1"/>
    <col min="6401" max="6401" width="8.7109375" customWidth="1"/>
    <col min="6402" max="6402" width="11.5703125" customWidth="1"/>
    <col min="6403" max="6403" width="6.7109375" customWidth="1"/>
    <col min="6404" max="6404" width="45.5703125" customWidth="1"/>
    <col min="6405" max="6405" width="11.140625" customWidth="1"/>
    <col min="6406" max="6406" width="10.7109375" customWidth="1"/>
    <col min="6407" max="6407" width="14.85546875" customWidth="1"/>
    <col min="6408" max="6408" width="12.5703125" customWidth="1"/>
    <col min="6409" max="6409" width="14" customWidth="1"/>
    <col min="6410" max="6410" width="30.7109375" customWidth="1"/>
    <col min="6411" max="6411" width="11" customWidth="1"/>
    <col min="6412" max="6412" width="10.7109375" customWidth="1"/>
    <col min="6657" max="6657" width="8.7109375" customWidth="1"/>
    <col min="6658" max="6658" width="11.5703125" customWidth="1"/>
    <col min="6659" max="6659" width="6.7109375" customWidth="1"/>
    <col min="6660" max="6660" width="45.5703125" customWidth="1"/>
    <col min="6661" max="6661" width="11.140625" customWidth="1"/>
    <col min="6662" max="6662" width="10.7109375" customWidth="1"/>
    <col min="6663" max="6663" width="14.85546875" customWidth="1"/>
    <col min="6664" max="6664" width="12.5703125" customWidth="1"/>
    <col min="6665" max="6665" width="14" customWidth="1"/>
    <col min="6666" max="6666" width="30.7109375" customWidth="1"/>
    <col min="6667" max="6667" width="11" customWidth="1"/>
    <col min="6668" max="6668" width="10.7109375" customWidth="1"/>
    <col min="6913" max="6913" width="8.7109375" customWidth="1"/>
    <col min="6914" max="6914" width="11.5703125" customWidth="1"/>
    <col min="6915" max="6915" width="6.7109375" customWidth="1"/>
    <col min="6916" max="6916" width="45.5703125" customWidth="1"/>
    <col min="6917" max="6917" width="11.140625" customWidth="1"/>
    <col min="6918" max="6918" width="10.7109375" customWidth="1"/>
    <col min="6919" max="6919" width="14.85546875" customWidth="1"/>
    <col min="6920" max="6920" width="12.5703125" customWidth="1"/>
    <col min="6921" max="6921" width="14" customWidth="1"/>
    <col min="6922" max="6922" width="30.7109375" customWidth="1"/>
    <col min="6923" max="6923" width="11" customWidth="1"/>
    <col min="6924" max="6924" width="10.7109375" customWidth="1"/>
    <col min="7169" max="7169" width="8.7109375" customWidth="1"/>
    <col min="7170" max="7170" width="11.5703125" customWidth="1"/>
    <col min="7171" max="7171" width="6.7109375" customWidth="1"/>
    <col min="7172" max="7172" width="45.5703125" customWidth="1"/>
    <col min="7173" max="7173" width="11.140625" customWidth="1"/>
    <col min="7174" max="7174" width="10.7109375" customWidth="1"/>
    <col min="7175" max="7175" width="14.85546875" customWidth="1"/>
    <col min="7176" max="7176" width="12.5703125" customWidth="1"/>
    <col min="7177" max="7177" width="14" customWidth="1"/>
    <col min="7178" max="7178" width="30.7109375" customWidth="1"/>
    <col min="7179" max="7179" width="11" customWidth="1"/>
    <col min="7180" max="7180" width="10.7109375" customWidth="1"/>
    <col min="7425" max="7425" width="8.7109375" customWidth="1"/>
    <col min="7426" max="7426" width="11.5703125" customWidth="1"/>
    <col min="7427" max="7427" width="6.7109375" customWidth="1"/>
    <col min="7428" max="7428" width="45.5703125" customWidth="1"/>
    <col min="7429" max="7429" width="11.140625" customWidth="1"/>
    <col min="7430" max="7430" width="10.7109375" customWidth="1"/>
    <col min="7431" max="7431" width="14.85546875" customWidth="1"/>
    <col min="7432" max="7432" width="12.5703125" customWidth="1"/>
    <col min="7433" max="7433" width="14" customWidth="1"/>
    <col min="7434" max="7434" width="30.7109375" customWidth="1"/>
    <col min="7435" max="7435" width="11" customWidth="1"/>
    <col min="7436" max="7436" width="10.7109375" customWidth="1"/>
    <col min="7681" max="7681" width="8.7109375" customWidth="1"/>
    <col min="7682" max="7682" width="11.5703125" customWidth="1"/>
    <col min="7683" max="7683" width="6.7109375" customWidth="1"/>
    <col min="7684" max="7684" width="45.5703125" customWidth="1"/>
    <col min="7685" max="7685" width="11.140625" customWidth="1"/>
    <col min="7686" max="7686" width="10.7109375" customWidth="1"/>
    <col min="7687" max="7687" width="14.85546875" customWidth="1"/>
    <col min="7688" max="7688" width="12.5703125" customWidth="1"/>
    <col min="7689" max="7689" width="14" customWidth="1"/>
    <col min="7690" max="7690" width="30.7109375" customWidth="1"/>
    <col min="7691" max="7691" width="11" customWidth="1"/>
    <col min="7692" max="7692" width="10.7109375" customWidth="1"/>
    <col min="7937" max="7937" width="8.7109375" customWidth="1"/>
    <col min="7938" max="7938" width="11.5703125" customWidth="1"/>
    <col min="7939" max="7939" width="6.7109375" customWidth="1"/>
    <col min="7940" max="7940" width="45.5703125" customWidth="1"/>
    <col min="7941" max="7941" width="11.140625" customWidth="1"/>
    <col min="7942" max="7942" width="10.7109375" customWidth="1"/>
    <col min="7943" max="7943" width="14.85546875" customWidth="1"/>
    <col min="7944" max="7944" width="12.5703125" customWidth="1"/>
    <col min="7945" max="7945" width="14" customWidth="1"/>
    <col min="7946" max="7946" width="30.7109375" customWidth="1"/>
    <col min="7947" max="7947" width="11" customWidth="1"/>
    <col min="7948" max="7948" width="10.7109375" customWidth="1"/>
    <col min="8193" max="8193" width="8.7109375" customWidth="1"/>
    <col min="8194" max="8194" width="11.5703125" customWidth="1"/>
    <col min="8195" max="8195" width="6.7109375" customWidth="1"/>
    <col min="8196" max="8196" width="45.5703125" customWidth="1"/>
    <col min="8197" max="8197" width="11.140625" customWidth="1"/>
    <col min="8198" max="8198" width="10.7109375" customWidth="1"/>
    <col min="8199" max="8199" width="14.85546875" customWidth="1"/>
    <col min="8200" max="8200" width="12.5703125" customWidth="1"/>
    <col min="8201" max="8201" width="14" customWidth="1"/>
    <col min="8202" max="8202" width="30.7109375" customWidth="1"/>
    <col min="8203" max="8203" width="11" customWidth="1"/>
    <col min="8204" max="8204" width="10.7109375" customWidth="1"/>
    <col min="8449" max="8449" width="8.7109375" customWidth="1"/>
    <col min="8450" max="8450" width="11.5703125" customWidth="1"/>
    <col min="8451" max="8451" width="6.7109375" customWidth="1"/>
    <col min="8452" max="8452" width="45.5703125" customWidth="1"/>
    <col min="8453" max="8453" width="11.140625" customWidth="1"/>
    <col min="8454" max="8454" width="10.7109375" customWidth="1"/>
    <col min="8455" max="8455" width="14.85546875" customWidth="1"/>
    <col min="8456" max="8456" width="12.5703125" customWidth="1"/>
    <col min="8457" max="8457" width="14" customWidth="1"/>
    <col min="8458" max="8458" width="30.7109375" customWidth="1"/>
    <col min="8459" max="8459" width="11" customWidth="1"/>
    <col min="8460" max="8460" width="10.7109375" customWidth="1"/>
    <col min="8705" max="8705" width="8.7109375" customWidth="1"/>
    <col min="8706" max="8706" width="11.5703125" customWidth="1"/>
    <col min="8707" max="8707" width="6.7109375" customWidth="1"/>
    <col min="8708" max="8708" width="45.5703125" customWidth="1"/>
    <col min="8709" max="8709" width="11.140625" customWidth="1"/>
    <col min="8710" max="8710" width="10.7109375" customWidth="1"/>
    <col min="8711" max="8711" width="14.85546875" customWidth="1"/>
    <col min="8712" max="8712" width="12.5703125" customWidth="1"/>
    <col min="8713" max="8713" width="14" customWidth="1"/>
    <col min="8714" max="8714" width="30.7109375" customWidth="1"/>
    <col min="8715" max="8715" width="11" customWidth="1"/>
    <col min="8716" max="8716" width="10.7109375" customWidth="1"/>
    <col min="8961" max="8961" width="8.7109375" customWidth="1"/>
    <col min="8962" max="8962" width="11.5703125" customWidth="1"/>
    <col min="8963" max="8963" width="6.7109375" customWidth="1"/>
    <col min="8964" max="8964" width="45.5703125" customWidth="1"/>
    <col min="8965" max="8965" width="11.140625" customWidth="1"/>
    <col min="8966" max="8966" width="10.7109375" customWidth="1"/>
    <col min="8967" max="8967" width="14.85546875" customWidth="1"/>
    <col min="8968" max="8968" width="12.5703125" customWidth="1"/>
    <col min="8969" max="8969" width="14" customWidth="1"/>
    <col min="8970" max="8970" width="30.7109375" customWidth="1"/>
    <col min="8971" max="8971" width="11" customWidth="1"/>
    <col min="8972" max="8972" width="10.7109375" customWidth="1"/>
    <col min="9217" max="9217" width="8.7109375" customWidth="1"/>
    <col min="9218" max="9218" width="11.5703125" customWidth="1"/>
    <col min="9219" max="9219" width="6.7109375" customWidth="1"/>
    <col min="9220" max="9220" width="45.5703125" customWidth="1"/>
    <col min="9221" max="9221" width="11.140625" customWidth="1"/>
    <col min="9222" max="9222" width="10.7109375" customWidth="1"/>
    <col min="9223" max="9223" width="14.85546875" customWidth="1"/>
    <col min="9224" max="9224" width="12.5703125" customWidth="1"/>
    <col min="9225" max="9225" width="14" customWidth="1"/>
    <col min="9226" max="9226" width="30.7109375" customWidth="1"/>
    <col min="9227" max="9227" width="11" customWidth="1"/>
    <col min="9228" max="9228" width="10.7109375" customWidth="1"/>
    <col min="9473" max="9473" width="8.7109375" customWidth="1"/>
    <col min="9474" max="9474" width="11.5703125" customWidth="1"/>
    <col min="9475" max="9475" width="6.7109375" customWidth="1"/>
    <col min="9476" max="9476" width="45.5703125" customWidth="1"/>
    <col min="9477" max="9477" width="11.140625" customWidth="1"/>
    <col min="9478" max="9478" width="10.7109375" customWidth="1"/>
    <col min="9479" max="9479" width="14.85546875" customWidth="1"/>
    <col min="9480" max="9480" width="12.5703125" customWidth="1"/>
    <col min="9481" max="9481" width="14" customWidth="1"/>
    <col min="9482" max="9482" width="30.7109375" customWidth="1"/>
    <col min="9483" max="9483" width="11" customWidth="1"/>
    <col min="9484" max="9484" width="10.7109375" customWidth="1"/>
    <col min="9729" max="9729" width="8.7109375" customWidth="1"/>
    <col min="9730" max="9730" width="11.5703125" customWidth="1"/>
    <col min="9731" max="9731" width="6.7109375" customWidth="1"/>
    <col min="9732" max="9732" width="45.5703125" customWidth="1"/>
    <col min="9733" max="9733" width="11.140625" customWidth="1"/>
    <col min="9734" max="9734" width="10.7109375" customWidth="1"/>
    <col min="9735" max="9735" width="14.85546875" customWidth="1"/>
    <col min="9736" max="9736" width="12.5703125" customWidth="1"/>
    <col min="9737" max="9737" width="14" customWidth="1"/>
    <col min="9738" max="9738" width="30.7109375" customWidth="1"/>
    <col min="9739" max="9739" width="11" customWidth="1"/>
    <col min="9740" max="9740" width="10.7109375" customWidth="1"/>
    <col min="9985" max="9985" width="8.7109375" customWidth="1"/>
    <col min="9986" max="9986" width="11.5703125" customWidth="1"/>
    <col min="9987" max="9987" width="6.7109375" customWidth="1"/>
    <col min="9988" max="9988" width="45.5703125" customWidth="1"/>
    <col min="9989" max="9989" width="11.140625" customWidth="1"/>
    <col min="9990" max="9990" width="10.7109375" customWidth="1"/>
    <col min="9991" max="9991" width="14.85546875" customWidth="1"/>
    <col min="9992" max="9992" width="12.5703125" customWidth="1"/>
    <col min="9993" max="9993" width="14" customWidth="1"/>
    <col min="9994" max="9994" width="30.7109375" customWidth="1"/>
    <col min="9995" max="9995" width="11" customWidth="1"/>
    <col min="9996" max="9996" width="10.7109375" customWidth="1"/>
    <col min="10241" max="10241" width="8.7109375" customWidth="1"/>
    <col min="10242" max="10242" width="11.5703125" customWidth="1"/>
    <col min="10243" max="10243" width="6.7109375" customWidth="1"/>
    <col min="10244" max="10244" width="45.5703125" customWidth="1"/>
    <col min="10245" max="10245" width="11.140625" customWidth="1"/>
    <col min="10246" max="10246" width="10.7109375" customWidth="1"/>
    <col min="10247" max="10247" width="14.85546875" customWidth="1"/>
    <col min="10248" max="10248" width="12.5703125" customWidth="1"/>
    <col min="10249" max="10249" width="14" customWidth="1"/>
    <col min="10250" max="10250" width="30.7109375" customWidth="1"/>
    <col min="10251" max="10251" width="11" customWidth="1"/>
    <col min="10252" max="10252" width="10.7109375" customWidth="1"/>
    <col min="10497" max="10497" width="8.7109375" customWidth="1"/>
    <col min="10498" max="10498" width="11.5703125" customWidth="1"/>
    <col min="10499" max="10499" width="6.7109375" customWidth="1"/>
    <col min="10500" max="10500" width="45.5703125" customWidth="1"/>
    <col min="10501" max="10501" width="11.140625" customWidth="1"/>
    <col min="10502" max="10502" width="10.7109375" customWidth="1"/>
    <col min="10503" max="10503" width="14.85546875" customWidth="1"/>
    <col min="10504" max="10504" width="12.5703125" customWidth="1"/>
    <col min="10505" max="10505" width="14" customWidth="1"/>
    <col min="10506" max="10506" width="30.7109375" customWidth="1"/>
    <col min="10507" max="10507" width="11" customWidth="1"/>
    <col min="10508" max="10508" width="10.7109375" customWidth="1"/>
    <col min="10753" max="10753" width="8.7109375" customWidth="1"/>
    <col min="10754" max="10754" width="11.5703125" customWidth="1"/>
    <col min="10755" max="10755" width="6.7109375" customWidth="1"/>
    <col min="10756" max="10756" width="45.5703125" customWidth="1"/>
    <col min="10757" max="10757" width="11.140625" customWidth="1"/>
    <col min="10758" max="10758" width="10.7109375" customWidth="1"/>
    <col min="10759" max="10759" width="14.85546875" customWidth="1"/>
    <col min="10760" max="10760" width="12.5703125" customWidth="1"/>
    <col min="10761" max="10761" width="14" customWidth="1"/>
    <col min="10762" max="10762" width="30.7109375" customWidth="1"/>
    <col min="10763" max="10763" width="11" customWidth="1"/>
    <col min="10764" max="10764" width="10.7109375" customWidth="1"/>
    <col min="11009" max="11009" width="8.7109375" customWidth="1"/>
    <col min="11010" max="11010" width="11.5703125" customWidth="1"/>
    <col min="11011" max="11011" width="6.7109375" customWidth="1"/>
    <col min="11012" max="11012" width="45.5703125" customWidth="1"/>
    <col min="11013" max="11013" width="11.140625" customWidth="1"/>
    <col min="11014" max="11014" width="10.7109375" customWidth="1"/>
    <col min="11015" max="11015" width="14.85546875" customWidth="1"/>
    <col min="11016" max="11016" width="12.5703125" customWidth="1"/>
    <col min="11017" max="11017" width="14" customWidth="1"/>
    <col min="11018" max="11018" width="30.7109375" customWidth="1"/>
    <col min="11019" max="11019" width="11" customWidth="1"/>
    <col min="11020" max="11020" width="10.7109375" customWidth="1"/>
    <col min="11265" max="11265" width="8.7109375" customWidth="1"/>
    <col min="11266" max="11266" width="11.5703125" customWidth="1"/>
    <col min="11267" max="11267" width="6.7109375" customWidth="1"/>
    <col min="11268" max="11268" width="45.5703125" customWidth="1"/>
    <col min="11269" max="11269" width="11.140625" customWidth="1"/>
    <col min="11270" max="11270" width="10.7109375" customWidth="1"/>
    <col min="11271" max="11271" width="14.85546875" customWidth="1"/>
    <col min="11272" max="11272" width="12.5703125" customWidth="1"/>
    <col min="11273" max="11273" width="14" customWidth="1"/>
    <col min="11274" max="11274" width="30.7109375" customWidth="1"/>
    <col min="11275" max="11275" width="11" customWidth="1"/>
    <col min="11276" max="11276" width="10.7109375" customWidth="1"/>
    <col min="11521" max="11521" width="8.7109375" customWidth="1"/>
    <col min="11522" max="11522" width="11.5703125" customWidth="1"/>
    <col min="11523" max="11523" width="6.7109375" customWidth="1"/>
    <col min="11524" max="11524" width="45.5703125" customWidth="1"/>
    <col min="11525" max="11525" width="11.140625" customWidth="1"/>
    <col min="11526" max="11526" width="10.7109375" customWidth="1"/>
    <col min="11527" max="11527" width="14.85546875" customWidth="1"/>
    <col min="11528" max="11528" width="12.5703125" customWidth="1"/>
    <col min="11529" max="11529" width="14" customWidth="1"/>
    <col min="11530" max="11530" width="30.7109375" customWidth="1"/>
    <col min="11531" max="11531" width="11" customWidth="1"/>
    <col min="11532" max="11532" width="10.7109375" customWidth="1"/>
    <col min="11777" max="11777" width="8.7109375" customWidth="1"/>
    <col min="11778" max="11778" width="11.5703125" customWidth="1"/>
    <col min="11779" max="11779" width="6.7109375" customWidth="1"/>
    <col min="11780" max="11780" width="45.5703125" customWidth="1"/>
    <col min="11781" max="11781" width="11.140625" customWidth="1"/>
    <col min="11782" max="11782" width="10.7109375" customWidth="1"/>
    <col min="11783" max="11783" width="14.85546875" customWidth="1"/>
    <col min="11784" max="11784" width="12.5703125" customWidth="1"/>
    <col min="11785" max="11785" width="14" customWidth="1"/>
    <col min="11786" max="11786" width="30.7109375" customWidth="1"/>
    <col min="11787" max="11787" width="11" customWidth="1"/>
    <col min="11788" max="11788" width="10.7109375" customWidth="1"/>
    <col min="12033" max="12033" width="8.7109375" customWidth="1"/>
    <col min="12034" max="12034" width="11.5703125" customWidth="1"/>
    <col min="12035" max="12035" width="6.7109375" customWidth="1"/>
    <col min="12036" max="12036" width="45.5703125" customWidth="1"/>
    <col min="12037" max="12037" width="11.140625" customWidth="1"/>
    <col min="12038" max="12038" width="10.7109375" customWidth="1"/>
    <col min="12039" max="12039" width="14.85546875" customWidth="1"/>
    <col min="12040" max="12040" width="12.5703125" customWidth="1"/>
    <col min="12041" max="12041" width="14" customWidth="1"/>
    <col min="12042" max="12042" width="30.7109375" customWidth="1"/>
    <col min="12043" max="12043" width="11" customWidth="1"/>
    <col min="12044" max="12044" width="10.7109375" customWidth="1"/>
    <col min="12289" max="12289" width="8.7109375" customWidth="1"/>
    <col min="12290" max="12290" width="11.5703125" customWidth="1"/>
    <col min="12291" max="12291" width="6.7109375" customWidth="1"/>
    <col min="12292" max="12292" width="45.5703125" customWidth="1"/>
    <col min="12293" max="12293" width="11.140625" customWidth="1"/>
    <col min="12294" max="12294" width="10.7109375" customWidth="1"/>
    <col min="12295" max="12295" width="14.85546875" customWidth="1"/>
    <col min="12296" max="12296" width="12.5703125" customWidth="1"/>
    <col min="12297" max="12297" width="14" customWidth="1"/>
    <col min="12298" max="12298" width="30.7109375" customWidth="1"/>
    <col min="12299" max="12299" width="11" customWidth="1"/>
    <col min="12300" max="12300" width="10.7109375" customWidth="1"/>
    <col min="12545" max="12545" width="8.7109375" customWidth="1"/>
    <col min="12546" max="12546" width="11.5703125" customWidth="1"/>
    <col min="12547" max="12547" width="6.7109375" customWidth="1"/>
    <col min="12548" max="12548" width="45.5703125" customWidth="1"/>
    <col min="12549" max="12549" width="11.140625" customWidth="1"/>
    <col min="12550" max="12550" width="10.7109375" customWidth="1"/>
    <col min="12551" max="12551" width="14.85546875" customWidth="1"/>
    <col min="12552" max="12552" width="12.5703125" customWidth="1"/>
    <col min="12553" max="12553" width="14" customWidth="1"/>
    <col min="12554" max="12554" width="30.7109375" customWidth="1"/>
    <col min="12555" max="12555" width="11" customWidth="1"/>
    <col min="12556" max="12556" width="10.7109375" customWidth="1"/>
    <col min="12801" max="12801" width="8.7109375" customWidth="1"/>
    <col min="12802" max="12802" width="11.5703125" customWidth="1"/>
    <col min="12803" max="12803" width="6.7109375" customWidth="1"/>
    <col min="12804" max="12804" width="45.5703125" customWidth="1"/>
    <col min="12805" max="12805" width="11.140625" customWidth="1"/>
    <col min="12806" max="12806" width="10.7109375" customWidth="1"/>
    <col min="12807" max="12807" width="14.85546875" customWidth="1"/>
    <col min="12808" max="12808" width="12.5703125" customWidth="1"/>
    <col min="12809" max="12809" width="14" customWidth="1"/>
    <col min="12810" max="12810" width="30.7109375" customWidth="1"/>
    <col min="12811" max="12811" width="11" customWidth="1"/>
    <col min="12812" max="12812" width="10.7109375" customWidth="1"/>
    <col min="13057" max="13057" width="8.7109375" customWidth="1"/>
    <col min="13058" max="13058" width="11.5703125" customWidth="1"/>
    <col min="13059" max="13059" width="6.7109375" customWidth="1"/>
    <col min="13060" max="13060" width="45.5703125" customWidth="1"/>
    <col min="13061" max="13061" width="11.140625" customWidth="1"/>
    <col min="13062" max="13062" width="10.7109375" customWidth="1"/>
    <col min="13063" max="13063" width="14.85546875" customWidth="1"/>
    <col min="13064" max="13064" width="12.5703125" customWidth="1"/>
    <col min="13065" max="13065" width="14" customWidth="1"/>
    <col min="13066" max="13066" width="30.7109375" customWidth="1"/>
    <col min="13067" max="13067" width="11" customWidth="1"/>
    <col min="13068" max="13068" width="10.7109375" customWidth="1"/>
    <col min="13313" max="13313" width="8.7109375" customWidth="1"/>
    <col min="13314" max="13314" width="11.5703125" customWidth="1"/>
    <col min="13315" max="13315" width="6.7109375" customWidth="1"/>
    <col min="13316" max="13316" width="45.5703125" customWidth="1"/>
    <col min="13317" max="13317" width="11.140625" customWidth="1"/>
    <col min="13318" max="13318" width="10.7109375" customWidth="1"/>
    <col min="13319" max="13319" width="14.85546875" customWidth="1"/>
    <col min="13320" max="13320" width="12.5703125" customWidth="1"/>
    <col min="13321" max="13321" width="14" customWidth="1"/>
    <col min="13322" max="13322" width="30.7109375" customWidth="1"/>
    <col min="13323" max="13323" width="11" customWidth="1"/>
    <col min="13324" max="13324" width="10.7109375" customWidth="1"/>
    <col min="13569" max="13569" width="8.7109375" customWidth="1"/>
    <col min="13570" max="13570" width="11.5703125" customWidth="1"/>
    <col min="13571" max="13571" width="6.7109375" customWidth="1"/>
    <col min="13572" max="13572" width="45.5703125" customWidth="1"/>
    <col min="13573" max="13573" width="11.140625" customWidth="1"/>
    <col min="13574" max="13574" width="10.7109375" customWidth="1"/>
    <col min="13575" max="13575" width="14.85546875" customWidth="1"/>
    <col min="13576" max="13576" width="12.5703125" customWidth="1"/>
    <col min="13577" max="13577" width="14" customWidth="1"/>
    <col min="13578" max="13578" width="30.7109375" customWidth="1"/>
    <col min="13579" max="13579" width="11" customWidth="1"/>
    <col min="13580" max="13580" width="10.7109375" customWidth="1"/>
    <col min="13825" max="13825" width="8.7109375" customWidth="1"/>
    <col min="13826" max="13826" width="11.5703125" customWidth="1"/>
    <col min="13827" max="13827" width="6.7109375" customWidth="1"/>
    <col min="13828" max="13828" width="45.5703125" customWidth="1"/>
    <col min="13829" max="13829" width="11.140625" customWidth="1"/>
    <col min="13830" max="13830" width="10.7109375" customWidth="1"/>
    <col min="13831" max="13831" width="14.85546875" customWidth="1"/>
    <col min="13832" max="13832" width="12.5703125" customWidth="1"/>
    <col min="13833" max="13833" width="14" customWidth="1"/>
    <col min="13834" max="13834" width="30.7109375" customWidth="1"/>
    <col min="13835" max="13835" width="11" customWidth="1"/>
    <col min="13836" max="13836" width="10.7109375" customWidth="1"/>
    <col min="14081" max="14081" width="8.7109375" customWidth="1"/>
    <col min="14082" max="14082" width="11.5703125" customWidth="1"/>
    <col min="14083" max="14083" width="6.7109375" customWidth="1"/>
    <col min="14084" max="14084" width="45.5703125" customWidth="1"/>
    <col min="14085" max="14085" width="11.140625" customWidth="1"/>
    <col min="14086" max="14086" width="10.7109375" customWidth="1"/>
    <col min="14087" max="14087" width="14.85546875" customWidth="1"/>
    <col min="14088" max="14088" width="12.5703125" customWidth="1"/>
    <col min="14089" max="14089" width="14" customWidth="1"/>
    <col min="14090" max="14090" width="30.7109375" customWidth="1"/>
    <col min="14091" max="14091" width="11" customWidth="1"/>
    <col min="14092" max="14092" width="10.7109375" customWidth="1"/>
    <col min="14337" max="14337" width="8.7109375" customWidth="1"/>
    <col min="14338" max="14338" width="11.5703125" customWidth="1"/>
    <col min="14339" max="14339" width="6.7109375" customWidth="1"/>
    <col min="14340" max="14340" width="45.5703125" customWidth="1"/>
    <col min="14341" max="14341" width="11.140625" customWidth="1"/>
    <col min="14342" max="14342" width="10.7109375" customWidth="1"/>
    <col min="14343" max="14343" width="14.85546875" customWidth="1"/>
    <col min="14344" max="14344" width="12.5703125" customWidth="1"/>
    <col min="14345" max="14345" width="14" customWidth="1"/>
    <col min="14346" max="14346" width="30.7109375" customWidth="1"/>
    <col min="14347" max="14347" width="11" customWidth="1"/>
    <col min="14348" max="14348" width="10.7109375" customWidth="1"/>
    <col min="14593" max="14593" width="8.7109375" customWidth="1"/>
    <col min="14594" max="14594" width="11.5703125" customWidth="1"/>
    <col min="14595" max="14595" width="6.7109375" customWidth="1"/>
    <col min="14596" max="14596" width="45.5703125" customWidth="1"/>
    <col min="14597" max="14597" width="11.140625" customWidth="1"/>
    <col min="14598" max="14598" width="10.7109375" customWidth="1"/>
    <col min="14599" max="14599" width="14.85546875" customWidth="1"/>
    <col min="14600" max="14600" width="12.5703125" customWidth="1"/>
    <col min="14601" max="14601" width="14" customWidth="1"/>
    <col min="14602" max="14602" width="30.7109375" customWidth="1"/>
    <col min="14603" max="14603" width="11" customWidth="1"/>
    <col min="14604" max="14604" width="10.7109375" customWidth="1"/>
    <col min="14849" max="14849" width="8.7109375" customWidth="1"/>
    <col min="14850" max="14850" width="11.5703125" customWidth="1"/>
    <col min="14851" max="14851" width="6.7109375" customWidth="1"/>
    <col min="14852" max="14852" width="45.5703125" customWidth="1"/>
    <col min="14853" max="14853" width="11.140625" customWidth="1"/>
    <col min="14854" max="14854" width="10.7109375" customWidth="1"/>
    <col min="14855" max="14855" width="14.85546875" customWidth="1"/>
    <col min="14856" max="14856" width="12.5703125" customWidth="1"/>
    <col min="14857" max="14857" width="14" customWidth="1"/>
    <col min="14858" max="14858" width="30.7109375" customWidth="1"/>
    <col min="14859" max="14859" width="11" customWidth="1"/>
    <col min="14860" max="14860" width="10.7109375" customWidth="1"/>
    <col min="15105" max="15105" width="8.7109375" customWidth="1"/>
    <col min="15106" max="15106" width="11.5703125" customWidth="1"/>
    <col min="15107" max="15107" width="6.7109375" customWidth="1"/>
    <col min="15108" max="15108" width="45.5703125" customWidth="1"/>
    <col min="15109" max="15109" width="11.140625" customWidth="1"/>
    <col min="15110" max="15110" width="10.7109375" customWidth="1"/>
    <col min="15111" max="15111" width="14.85546875" customWidth="1"/>
    <col min="15112" max="15112" width="12.5703125" customWidth="1"/>
    <col min="15113" max="15113" width="14" customWidth="1"/>
    <col min="15114" max="15114" width="30.7109375" customWidth="1"/>
    <col min="15115" max="15115" width="11" customWidth="1"/>
    <col min="15116" max="15116" width="10.7109375" customWidth="1"/>
    <col min="15361" max="15361" width="8.7109375" customWidth="1"/>
    <col min="15362" max="15362" width="11.5703125" customWidth="1"/>
    <col min="15363" max="15363" width="6.7109375" customWidth="1"/>
    <col min="15364" max="15364" width="45.5703125" customWidth="1"/>
    <col min="15365" max="15365" width="11.140625" customWidth="1"/>
    <col min="15366" max="15366" width="10.7109375" customWidth="1"/>
    <col min="15367" max="15367" width="14.85546875" customWidth="1"/>
    <col min="15368" max="15368" width="12.5703125" customWidth="1"/>
    <col min="15369" max="15369" width="14" customWidth="1"/>
    <col min="15370" max="15370" width="30.7109375" customWidth="1"/>
    <col min="15371" max="15371" width="11" customWidth="1"/>
    <col min="15372" max="15372" width="10.7109375" customWidth="1"/>
    <col min="15617" max="15617" width="8.7109375" customWidth="1"/>
    <col min="15618" max="15618" width="11.5703125" customWidth="1"/>
    <col min="15619" max="15619" width="6.7109375" customWidth="1"/>
    <col min="15620" max="15620" width="45.5703125" customWidth="1"/>
    <col min="15621" max="15621" width="11.140625" customWidth="1"/>
    <col min="15622" max="15622" width="10.7109375" customWidth="1"/>
    <col min="15623" max="15623" width="14.85546875" customWidth="1"/>
    <col min="15624" max="15624" width="12.5703125" customWidth="1"/>
    <col min="15625" max="15625" width="14" customWidth="1"/>
    <col min="15626" max="15626" width="30.7109375" customWidth="1"/>
    <col min="15627" max="15627" width="11" customWidth="1"/>
    <col min="15628" max="15628" width="10.7109375" customWidth="1"/>
    <col min="15873" max="15873" width="8.7109375" customWidth="1"/>
    <col min="15874" max="15874" width="11.5703125" customWidth="1"/>
    <col min="15875" max="15875" width="6.7109375" customWidth="1"/>
    <col min="15876" max="15876" width="45.5703125" customWidth="1"/>
    <col min="15877" max="15877" width="11.140625" customWidth="1"/>
    <col min="15878" max="15878" width="10.7109375" customWidth="1"/>
    <col min="15879" max="15879" width="14.85546875" customWidth="1"/>
    <col min="15880" max="15880" width="12.5703125" customWidth="1"/>
    <col min="15881" max="15881" width="14" customWidth="1"/>
    <col min="15882" max="15882" width="30.7109375" customWidth="1"/>
    <col min="15883" max="15883" width="11" customWidth="1"/>
    <col min="15884" max="15884" width="10.7109375" customWidth="1"/>
    <col min="16129" max="16129" width="8.7109375" customWidth="1"/>
    <col min="16130" max="16130" width="11.5703125" customWidth="1"/>
    <col min="16131" max="16131" width="6.7109375" customWidth="1"/>
    <col min="16132" max="16132" width="45.5703125" customWidth="1"/>
    <col min="16133" max="16133" width="11.140625" customWidth="1"/>
    <col min="16134" max="16134" width="10.7109375" customWidth="1"/>
    <col min="16135" max="16135" width="14.85546875" customWidth="1"/>
    <col min="16136" max="16136" width="12.5703125" customWidth="1"/>
    <col min="16137" max="16137" width="14" customWidth="1"/>
    <col min="16138" max="16138" width="30.7109375" customWidth="1"/>
    <col min="16139" max="16139" width="11" customWidth="1"/>
    <col min="16140" max="16140" width="10.7109375" customWidth="1"/>
  </cols>
  <sheetData>
    <row r="1" spans="1:12" ht="21.75" customHeight="1">
      <c r="A1" s="637"/>
      <c r="B1" s="637"/>
      <c r="C1" s="681"/>
      <c r="D1" s="622"/>
      <c r="E1" s="647"/>
      <c r="F1" s="647"/>
      <c r="G1" s="1042"/>
      <c r="H1" s="647"/>
      <c r="I1" s="647"/>
      <c r="J1" s="669" t="s">
        <v>196</v>
      </c>
      <c r="K1" s="647"/>
      <c r="L1" s="647"/>
    </row>
    <row r="2" spans="1:12" s="637" customFormat="1" ht="25.5" customHeight="1" thickBot="1">
      <c r="A2" s="1842" t="s">
        <v>197</v>
      </c>
      <c r="B2" s="1843"/>
      <c r="C2" s="1843"/>
      <c r="D2" s="1843"/>
      <c r="E2" s="1843"/>
      <c r="F2" s="1843"/>
      <c r="G2" s="1843"/>
      <c r="H2" s="1843"/>
      <c r="I2" s="671"/>
      <c r="J2" s="669" t="s">
        <v>198</v>
      </c>
      <c r="K2" s="677"/>
      <c r="L2" s="677"/>
    </row>
    <row r="3" spans="1:12" s="641" customFormat="1" ht="16.5">
      <c r="A3" s="658" t="s">
        <v>7</v>
      </c>
      <c r="B3" s="973" t="s">
        <v>10</v>
      </c>
      <c r="C3" s="668"/>
      <c r="D3" s="1844"/>
      <c r="E3" s="1844"/>
      <c r="F3" s="1844"/>
      <c r="G3" s="1844"/>
      <c r="H3" s="1844"/>
      <c r="I3" s="1844"/>
      <c r="J3" s="691"/>
    </row>
    <row r="4" spans="1:12" s="641" customFormat="1" ht="16.5">
      <c r="A4" s="627" t="s">
        <v>199</v>
      </c>
      <c r="B4" s="974" t="s">
        <v>11</v>
      </c>
      <c r="C4" s="668"/>
      <c r="D4" s="975"/>
      <c r="E4" s="975"/>
      <c r="F4" s="975"/>
      <c r="G4" s="1043"/>
      <c r="H4" s="971"/>
      <c r="I4" s="971"/>
      <c r="J4" s="691"/>
      <c r="K4" s="971"/>
      <c r="L4" s="971"/>
    </row>
    <row r="5" spans="1:12" s="637" customFormat="1" ht="14.25">
      <c r="A5" s="627" t="s">
        <v>200</v>
      </c>
      <c r="B5" s="974" t="s">
        <v>12</v>
      </c>
      <c r="C5" s="672"/>
      <c r="D5" s="659"/>
      <c r="E5" s="671"/>
      <c r="F5" s="671"/>
      <c r="G5" s="1044"/>
      <c r="H5" s="671"/>
      <c r="I5" s="671"/>
      <c r="J5" s="671"/>
      <c r="K5" s="671"/>
      <c r="L5" s="671"/>
    </row>
    <row r="6" spans="1:12" s="681" customFormat="1" ht="14.25" thickBot="1">
      <c r="A6" s="1845"/>
      <c r="B6" s="1845"/>
      <c r="C6" s="653"/>
      <c r="D6" s="656"/>
      <c r="E6" s="650"/>
      <c r="F6" s="650"/>
      <c r="G6" s="1045"/>
      <c r="H6" s="976" t="s">
        <v>201</v>
      </c>
      <c r="I6" s="977"/>
    </row>
    <row r="7" spans="1:12" s="681" customFormat="1" ht="13.5" customHeight="1">
      <c r="A7" s="1841" t="s">
        <v>202</v>
      </c>
      <c r="B7" s="1841"/>
      <c r="C7" s="1846"/>
      <c r="D7" s="1847"/>
      <c r="E7" s="978" t="s">
        <v>203</v>
      </c>
      <c r="F7" s="978" t="s">
        <v>0</v>
      </c>
      <c r="G7" s="1046" t="s">
        <v>1</v>
      </c>
      <c r="H7" s="979"/>
      <c r="I7" s="980"/>
      <c r="J7" s="981"/>
      <c r="K7" s="673" t="s">
        <v>87</v>
      </c>
      <c r="L7" s="673" t="s">
        <v>167</v>
      </c>
    </row>
    <row r="8" spans="1:12" s="681" customFormat="1" ht="76.5">
      <c r="A8" s="676" t="s">
        <v>204</v>
      </c>
      <c r="B8" s="676" t="s">
        <v>205</v>
      </c>
      <c r="C8" s="643" t="s">
        <v>206</v>
      </c>
      <c r="D8" s="960" t="s">
        <v>207</v>
      </c>
      <c r="E8" s="982" t="s">
        <v>208</v>
      </c>
      <c r="F8" s="983" t="s">
        <v>209</v>
      </c>
      <c r="G8" s="1047" t="s">
        <v>210</v>
      </c>
      <c r="H8" s="693" t="s">
        <v>211</v>
      </c>
      <c r="I8" s="984" t="s">
        <v>212</v>
      </c>
      <c r="J8" s="981" t="s">
        <v>213</v>
      </c>
      <c r="K8" s="693" t="s">
        <v>210</v>
      </c>
      <c r="L8" s="693" t="s">
        <v>210</v>
      </c>
    </row>
    <row r="9" spans="1:12" s="665" customFormat="1" ht="13.5">
      <c r="A9" s="649">
        <v>1</v>
      </c>
      <c r="B9" s="649">
        <v>2</v>
      </c>
      <c r="C9" s="649">
        <v>3</v>
      </c>
      <c r="D9" s="985">
        <v>4</v>
      </c>
      <c r="E9" s="986">
        <v>5</v>
      </c>
      <c r="F9" s="986">
        <v>6</v>
      </c>
      <c r="G9" s="1048">
        <v>7</v>
      </c>
      <c r="H9" s="649">
        <v>8</v>
      </c>
      <c r="I9" s="987">
        <v>9</v>
      </c>
      <c r="J9" s="988">
        <v>10</v>
      </c>
      <c r="K9" s="649">
        <v>11</v>
      </c>
      <c r="L9" s="649">
        <v>12</v>
      </c>
    </row>
    <row r="10" spans="1:12" s="666" customFormat="1" ht="127.5">
      <c r="A10" s="1848"/>
      <c r="B10" s="1850"/>
      <c r="C10" s="655"/>
      <c r="D10" s="989" t="s">
        <v>214</v>
      </c>
      <c r="E10" s="990">
        <v>228</v>
      </c>
      <c r="F10" s="990">
        <v>228</v>
      </c>
      <c r="G10" s="1049">
        <v>204</v>
      </c>
      <c r="H10" s="675">
        <f>+G10-F10</f>
        <v>-24</v>
      </c>
      <c r="I10" s="991">
        <f t="shared" ref="I10:I73" si="0">G10-E10</f>
        <v>-24</v>
      </c>
      <c r="J10" s="992" t="s">
        <v>215</v>
      </c>
      <c r="K10" s="675">
        <v>204</v>
      </c>
      <c r="L10" s="675">
        <v>204</v>
      </c>
    </row>
    <row r="11" spans="1:12" s="666" customFormat="1" ht="13.5" customHeight="1">
      <c r="A11" s="1849"/>
      <c r="B11" s="1851"/>
      <c r="C11" s="692"/>
      <c r="D11" s="993"/>
      <c r="E11" s="994"/>
      <c r="F11" s="994"/>
      <c r="G11" s="1050"/>
      <c r="H11" s="694">
        <f t="shared" ref="H11:H74" si="1">+G11-F11</f>
        <v>0</v>
      </c>
      <c r="I11" s="995">
        <f t="shared" si="0"/>
        <v>0</v>
      </c>
      <c r="J11" s="996"/>
      <c r="K11" s="694"/>
      <c r="L11" s="694"/>
    </row>
    <row r="12" spans="1:12" s="666" customFormat="1" ht="42.75" customHeight="1">
      <c r="A12" s="1849"/>
      <c r="B12" s="1851"/>
      <c r="C12" s="692"/>
      <c r="D12" s="997" t="s">
        <v>216</v>
      </c>
      <c r="E12" s="998">
        <v>14</v>
      </c>
      <c r="F12" s="998">
        <v>13</v>
      </c>
      <c r="G12" s="1049">
        <v>13</v>
      </c>
      <c r="H12" s="694">
        <f t="shared" si="1"/>
        <v>0</v>
      </c>
      <c r="I12" s="995">
        <f t="shared" si="0"/>
        <v>-1</v>
      </c>
      <c r="J12" s="999" t="s">
        <v>217</v>
      </c>
      <c r="K12" s="1000">
        <v>6</v>
      </c>
      <c r="L12" s="1000">
        <v>0</v>
      </c>
    </row>
    <row r="13" spans="1:12" s="624" customFormat="1" ht="14.25" customHeight="1">
      <c r="A13" s="1849"/>
      <c r="B13" s="1851"/>
      <c r="C13" s="692"/>
      <c r="D13" s="993"/>
      <c r="E13" s="994"/>
      <c r="F13" s="994"/>
      <c r="G13" s="1050"/>
      <c r="H13" s="694">
        <f t="shared" si="1"/>
        <v>0</v>
      </c>
      <c r="I13" s="995">
        <f t="shared" si="0"/>
        <v>0</v>
      </c>
      <c r="J13" s="996"/>
      <c r="K13" s="694"/>
      <c r="L13" s="694"/>
    </row>
    <row r="14" spans="1:12" s="665" customFormat="1" ht="14.25" customHeight="1">
      <c r="A14" s="1849"/>
      <c r="B14" s="1851"/>
      <c r="C14" s="640"/>
      <c r="D14" s="1001" t="s">
        <v>218</v>
      </c>
      <c r="E14" s="1002">
        <f>+E16+E84</f>
        <v>955444.79999999993</v>
      </c>
      <c r="F14" s="1003">
        <f>+F16+F84</f>
        <v>1065824.6999999997</v>
      </c>
      <c r="G14" s="1051">
        <f>+G16+G84</f>
        <v>1035950.2021533352</v>
      </c>
      <c r="H14" s="670">
        <f t="shared" si="1"/>
        <v>-29874.497846664512</v>
      </c>
      <c r="I14" s="1004">
        <f t="shared" si="0"/>
        <v>80505.402153335279</v>
      </c>
      <c r="J14" s="1005"/>
      <c r="K14" s="670">
        <f>+K16+K84</f>
        <v>1095518.5522401072</v>
      </c>
      <c r="L14" s="670">
        <f>+L16+L84</f>
        <v>1051686.4127972571</v>
      </c>
    </row>
    <row r="15" spans="1:12" s="665" customFormat="1" ht="14.25" customHeight="1">
      <c r="A15" s="1849"/>
      <c r="B15" s="1851"/>
      <c r="C15" s="678"/>
      <c r="D15" s="1006" t="s">
        <v>219</v>
      </c>
      <c r="E15" s="1007"/>
      <c r="F15" s="994"/>
      <c r="G15" s="1050"/>
      <c r="H15" s="694"/>
      <c r="I15" s="995"/>
      <c r="J15" s="996"/>
      <c r="K15" s="694"/>
      <c r="L15" s="694"/>
    </row>
    <row r="16" spans="1:12" s="665" customFormat="1" ht="14.25" customHeight="1">
      <c r="A16" s="1849"/>
      <c r="B16" s="1851"/>
      <c r="C16" s="631"/>
      <c r="D16" s="1008" t="s">
        <v>220</v>
      </c>
      <c r="E16" s="1002">
        <f>E18+SUM(E23:E82)-E23-E28-E36-E50-E54-E73</f>
        <v>939929.09</v>
      </c>
      <c r="F16" s="1003">
        <f>F18+SUM(F23:F82)-F23-F28-F36-F50-F54-F73</f>
        <v>1065824.6999999997</v>
      </c>
      <c r="G16" s="1051">
        <f>G18+SUM(G23:G82)-G23-G28-G36-G50-G54-G73</f>
        <v>1035950.2021533352</v>
      </c>
      <c r="H16" s="670">
        <f>+G16-F16</f>
        <v>-29874.497846664512</v>
      </c>
      <c r="I16" s="1004">
        <f>G16-E16</f>
        <v>96021.112153335242</v>
      </c>
      <c r="J16" s="1005"/>
      <c r="K16" s="670">
        <f>K18+SUM(K23:K82)-K23-K28-K36-K50-K54-K73</f>
        <v>1042412.4522401072</v>
      </c>
      <c r="L16" s="670">
        <f>L18+SUM(L23:L82)-L23-L28-L36-L50-L54-L73</f>
        <v>1051686.4127972571</v>
      </c>
    </row>
    <row r="17" spans="1:12" s="665" customFormat="1" ht="13.5" customHeight="1">
      <c r="A17" s="1849"/>
      <c r="B17" s="1851"/>
      <c r="C17" s="655"/>
      <c r="D17" s="993" t="s">
        <v>221</v>
      </c>
      <c r="E17" s="990"/>
      <c r="F17" s="990"/>
      <c r="G17" s="1050"/>
      <c r="H17" s="694">
        <f>+G17-F17</f>
        <v>0</v>
      </c>
      <c r="I17" s="995">
        <f>G17-E17</f>
        <v>0</v>
      </c>
      <c r="J17" s="1009"/>
      <c r="K17" s="694"/>
      <c r="L17" s="694"/>
    </row>
    <row r="18" spans="1:12" s="665" customFormat="1" ht="14.25">
      <c r="A18" s="1849"/>
      <c r="B18" s="1851"/>
      <c r="C18" s="644"/>
      <c r="D18" s="1010" t="s">
        <v>222</v>
      </c>
      <c r="E18" s="1011">
        <f>SUM(E20:E22)</f>
        <v>880551.16</v>
      </c>
      <c r="F18" s="1012">
        <f>SUM(F20:F22)</f>
        <v>998390.39999999991</v>
      </c>
      <c r="G18" s="1052">
        <f>SUM(G20:G22)</f>
        <v>948390.37207480799</v>
      </c>
      <c r="H18" s="696">
        <f>+G18-F18</f>
        <v>-50000.027925191913</v>
      </c>
      <c r="I18" s="1013">
        <f>G18-E18</f>
        <v>67839.212074807961</v>
      </c>
      <c r="J18" s="1838" t="s">
        <v>223</v>
      </c>
      <c r="K18" s="696">
        <f>SUM(K20:K22)</f>
        <v>954852.6221615799</v>
      </c>
      <c r="L18" s="696">
        <f>SUM(L20:L22)</f>
        <v>964126.58271873009</v>
      </c>
    </row>
    <row r="19" spans="1:12" s="665" customFormat="1" ht="13.5">
      <c r="A19" s="639"/>
      <c r="B19" s="633"/>
      <c r="C19" s="655"/>
      <c r="D19" s="993" t="s">
        <v>221</v>
      </c>
      <c r="E19" s="990"/>
      <c r="F19" s="990"/>
      <c r="G19" s="1050"/>
      <c r="H19" s="694">
        <f t="shared" si="1"/>
        <v>0</v>
      </c>
      <c r="I19" s="991">
        <f t="shared" si="0"/>
        <v>0</v>
      </c>
      <c r="J19" s="1839"/>
      <c r="K19" s="694"/>
      <c r="L19" s="694"/>
    </row>
    <row r="20" spans="1:12" s="665" customFormat="1" ht="35.25" customHeight="1">
      <c r="A20" s="639"/>
      <c r="B20" s="633"/>
      <c r="C20" s="662" t="s">
        <v>224</v>
      </c>
      <c r="D20" s="1014" t="s">
        <v>225</v>
      </c>
      <c r="E20" s="1015">
        <v>706108.53</v>
      </c>
      <c r="F20" s="990">
        <v>776514.6</v>
      </c>
      <c r="G20" s="1049">
        <f>'[2]29աշխատավարձի ֆոնդ'!H12/1000</f>
        <v>736949.019762835</v>
      </c>
      <c r="H20" s="675">
        <f t="shared" si="1"/>
        <v>-39565.580237164977</v>
      </c>
      <c r="I20" s="991">
        <f t="shared" si="0"/>
        <v>30840.489762834972</v>
      </c>
      <c r="J20" s="1839"/>
      <c r="K20" s="675">
        <f>'[2]29աշխատավարձի ֆոնդ'!Z12/1000</f>
        <v>741905.87339999992</v>
      </c>
      <c r="L20" s="675">
        <f>'[2]29աշխատավարձի ֆոնդ'!AF12/1000</f>
        <v>749019.44290000002</v>
      </c>
    </row>
    <row r="21" spans="1:12" s="661" customFormat="1" ht="38.25" customHeight="1">
      <c r="A21" s="639"/>
      <c r="B21" s="633"/>
      <c r="C21" s="662" t="s">
        <v>226</v>
      </c>
      <c r="D21" s="1016" t="s">
        <v>227</v>
      </c>
      <c r="E21" s="1015">
        <v>112042.83</v>
      </c>
      <c r="F21" s="990">
        <v>158200.6</v>
      </c>
      <c r="G21" s="1049">
        <f>kar.aparat!G20*20.37%</f>
        <v>150116.51532568951</v>
      </c>
      <c r="H21" s="675">
        <f t="shared" si="1"/>
        <v>-8084.0846743104921</v>
      </c>
      <c r="I21" s="991">
        <f t="shared" si="0"/>
        <v>38073.685325689512</v>
      </c>
      <c r="J21" s="1839"/>
      <c r="K21" s="675">
        <f>K20*20.37%</f>
        <v>151126.22641157999</v>
      </c>
      <c r="L21" s="675">
        <f>L20*20.37%</f>
        <v>152575.26051873001</v>
      </c>
    </row>
    <row r="22" spans="1:12" s="661" customFormat="1" ht="42.75" customHeight="1">
      <c r="A22" s="639"/>
      <c r="B22" s="633"/>
      <c r="C22" s="662" t="s">
        <v>228</v>
      </c>
      <c r="D22" s="1016" t="s">
        <v>229</v>
      </c>
      <c r="E22" s="1015">
        <v>62399.8</v>
      </c>
      <c r="F22" s="990">
        <v>63675.199999999997</v>
      </c>
      <c r="G22" s="1049">
        <f>'[2]29աշխատավարձի ֆոնդ'!H10*10%/1000</f>
        <v>61324.83698628351</v>
      </c>
      <c r="H22" s="675">
        <f t="shared" si="1"/>
        <v>-2350.3630137164873</v>
      </c>
      <c r="I22" s="991">
        <f t="shared" si="0"/>
        <v>-1074.9630137164932</v>
      </c>
      <c r="J22" s="1840"/>
      <c r="K22" s="675">
        <f>'[2]29աշխատավարձի ֆոնդ'!Z10*10%/1000</f>
        <v>61820.522349999999</v>
      </c>
      <c r="L22" s="675">
        <f>'[2]29աշխատավարձի ֆոնդ'!AF10*10%/1000</f>
        <v>62531.879300000008</v>
      </c>
    </row>
    <row r="23" spans="1:12" s="661" customFormat="1" ht="14.25">
      <c r="A23" s="639"/>
      <c r="B23" s="633"/>
      <c r="C23" s="660">
        <v>4212</v>
      </c>
      <c r="D23" s="1010" t="s">
        <v>230</v>
      </c>
      <c r="E23" s="1011">
        <f>E25+E26+E27</f>
        <v>9174.7999999999993</v>
      </c>
      <c r="F23" s="1012">
        <f>F25+F26+F27</f>
        <v>14657.3</v>
      </c>
      <c r="G23" s="1052">
        <f>G25+G26+G27</f>
        <v>16950.230078527202</v>
      </c>
      <c r="H23" s="696">
        <f t="shared" si="1"/>
        <v>2292.9300785272026</v>
      </c>
      <c r="I23" s="1013">
        <f t="shared" si="0"/>
        <v>7775.4300785272026</v>
      </c>
      <c r="J23" s="1017"/>
      <c r="K23" s="696">
        <f>K25+K26+K27</f>
        <v>16950.230078527202</v>
      </c>
      <c r="L23" s="696">
        <f>L25+L26+L27</f>
        <v>16950.230078527202</v>
      </c>
    </row>
    <row r="24" spans="1:12" s="661" customFormat="1" ht="13.5">
      <c r="A24" s="639"/>
      <c r="B24" s="633"/>
      <c r="C24" s="662"/>
      <c r="D24" s="993" t="s">
        <v>221</v>
      </c>
      <c r="E24" s="1018"/>
      <c r="F24" s="998"/>
      <c r="G24" s="1053"/>
      <c r="H24" s="642">
        <f t="shared" si="1"/>
        <v>0</v>
      </c>
      <c r="I24" s="1019">
        <f t="shared" si="0"/>
        <v>0</v>
      </c>
      <c r="J24" s="1020"/>
      <c r="K24" s="642"/>
      <c r="L24" s="642"/>
    </row>
    <row r="25" spans="1:12" s="661" customFormat="1" ht="84" customHeight="1">
      <c r="A25" s="639"/>
      <c r="B25" s="633"/>
      <c r="C25" s="662"/>
      <c r="D25" s="993" t="s">
        <v>230</v>
      </c>
      <c r="E25" s="1018">
        <v>9174.7999999999993</v>
      </c>
      <c r="F25" s="998">
        <f>'[2]3-Ծախսերի բացվածք'!E10</f>
        <v>14657.3</v>
      </c>
      <c r="G25" s="1053">
        <f>'[2]3-Ծախսերի բացվածք'!G10</f>
        <v>16950.230078527202</v>
      </c>
      <c r="H25" s="642">
        <f t="shared" si="1"/>
        <v>2292.9300785272026</v>
      </c>
      <c r="I25" s="1019">
        <f t="shared" si="0"/>
        <v>7775.4300785272026</v>
      </c>
      <c r="J25" s="999" t="s">
        <v>231</v>
      </c>
      <c r="K25" s="642">
        <f>G25</f>
        <v>16950.230078527202</v>
      </c>
      <c r="L25" s="642">
        <f>G25</f>
        <v>16950.230078527202</v>
      </c>
    </row>
    <row r="26" spans="1:12" s="661" customFormat="1" ht="13.5">
      <c r="A26" s="639"/>
      <c r="B26" s="633"/>
      <c r="C26" s="662"/>
      <c r="D26" s="993" t="s">
        <v>232</v>
      </c>
      <c r="E26" s="1018"/>
      <c r="F26" s="998"/>
      <c r="G26" s="1053"/>
      <c r="H26" s="642">
        <f t="shared" si="1"/>
        <v>0</v>
      </c>
      <c r="I26" s="1019">
        <f t="shared" si="0"/>
        <v>0</v>
      </c>
      <c r="J26" s="1020"/>
      <c r="K26" s="642"/>
      <c r="L26" s="642"/>
    </row>
    <row r="27" spans="1:12" s="661" customFormat="1" ht="13.5">
      <c r="A27" s="639"/>
      <c r="B27" s="633"/>
      <c r="C27" s="662"/>
      <c r="D27" s="993" t="s">
        <v>233</v>
      </c>
      <c r="E27" s="1018"/>
      <c r="F27" s="998"/>
      <c r="G27" s="1053"/>
      <c r="H27" s="642">
        <f t="shared" si="1"/>
        <v>0</v>
      </c>
      <c r="I27" s="1019">
        <f t="shared" si="0"/>
        <v>0</v>
      </c>
      <c r="J27" s="1020"/>
      <c r="K27" s="642"/>
      <c r="L27" s="642"/>
    </row>
    <row r="28" spans="1:12" s="661" customFormat="1" ht="14.25">
      <c r="A28" s="639"/>
      <c r="B28" s="633"/>
      <c r="C28" s="660">
        <v>4213</v>
      </c>
      <c r="D28" s="1010" t="s">
        <v>234</v>
      </c>
      <c r="E28" s="1011">
        <f>E30+E31</f>
        <v>1785.3700000000001</v>
      </c>
      <c r="F28" s="1012">
        <f>F30+F31</f>
        <v>1769</v>
      </c>
      <c r="G28" s="1052">
        <f>G30+G31</f>
        <v>1811</v>
      </c>
      <c r="H28" s="696">
        <f t="shared" si="1"/>
        <v>42</v>
      </c>
      <c r="I28" s="1013">
        <f t="shared" si="0"/>
        <v>25.629999999999882</v>
      </c>
      <c r="J28" s="1017"/>
      <c r="K28" s="696">
        <f>K30+K31</f>
        <v>1811</v>
      </c>
      <c r="L28" s="696">
        <f>L30+L31</f>
        <v>1811</v>
      </c>
    </row>
    <row r="29" spans="1:12" s="661" customFormat="1" ht="13.5">
      <c r="A29" s="639"/>
      <c r="B29" s="633"/>
      <c r="C29" s="662"/>
      <c r="D29" s="993" t="s">
        <v>221</v>
      </c>
      <c r="E29" s="1018"/>
      <c r="F29" s="998"/>
      <c r="G29" s="1053"/>
      <c r="H29" s="642">
        <f t="shared" si="1"/>
        <v>0</v>
      </c>
      <c r="I29" s="1019">
        <f t="shared" si="0"/>
        <v>0</v>
      </c>
      <c r="J29" s="1020"/>
      <c r="K29" s="642"/>
      <c r="L29" s="642"/>
    </row>
    <row r="30" spans="1:12" s="661" customFormat="1" ht="27">
      <c r="A30" s="639"/>
      <c r="B30" s="633"/>
      <c r="C30" s="662"/>
      <c r="D30" s="1021" t="s">
        <v>235</v>
      </c>
      <c r="E30" s="1018">
        <v>22.9</v>
      </c>
      <c r="F30" s="998">
        <f>'[2]3-Ծախսերի բացվածք'!E17</f>
        <v>48.5</v>
      </c>
      <c r="G30" s="1053">
        <f>'[2]3-Ծախսերի բացվածք'!G17</f>
        <v>48.5</v>
      </c>
      <c r="H30" s="642">
        <f t="shared" si="1"/>
        <v>0</v>
      </c>
      <c r="I30" s="1019">
        <f t="shared" si="0"/>
        <v>25.6</v>
      </c>
      <c r="J30" s="1020"/>
      <c r="K30" s="642">
        <f>G30</f>
        <v>48.5</v>
      </c>
      <c r="L30" s="642">
        <f>G30</f>
        <v>48.5</v>
      </c>
    </row>
    <row r="31" spans="1:12" s="661" customFormat="1" ht="108" customHeight="1">
      <c r="A31" s="639"/>
      <c r="B31" s="633"/>
      <c r="C31" s="662"/>
      <c r="D31" s="1021" t="s">
        <v>236</v>
      </c>
      <c r="E31" s="1018">
        <v>1762.47</v>
      </c>
      <c r="F31" s="998">
        <f>'[2]3-Ծախսերի բացվածք'!E18</f>
        <v>1720.5</v>
      </c>
      <c r="G31" s="1053">
        <f>'[2]3-Ծախսերի բացվածք'!G18+'[2]3-Ծախսերի բացվածք'!G19</f>
        <v>1762.5</v>
      </c>
      <c r="H31" s="642">
        <f t="shared" si="1"/>
        <v>42</v>
      </c>
      <c r="I31" s="1019">
        <f t="shared" si="0"/>
        <v>2.9999999999972715E-2</v>
      </c>
      <c r="J31" s="999" t="s">
        <v>237</v>
      </c>
      <c r="K31" s="642">
        <f>G31</f>
        <v>1762.5</v>
      </c>
      <c r="L31" s="642">
        <f>G31</f>
        <v>1762.5</v>
      </c>
    </row>
    <row r="32" spans="1:12" s="661" customFormat="1" ht="14.25">
      <c r="A32" s="639"/>
      <c r="B32" s="633"/>
      <c r="C32" s="662">
        <v>4214</v>
      </c>
      <c r="D32" s="1022" t="s">
        <v>238</v>
      </c>
      <c r="E32" s="1018">
        <v>4909.12</v>
      </c>
      <c r="F32" s="998">
        <f>'[2]3-Ծախսերի բացվածք'!E20</f>
        <v>9016.7000000000007</v>
      </c>
      <c r="G32" s="1053">
        <f>'[2]3-Ծախսերի բացվածք'!G20</f>
        <v>9064.4</v>
      </c>
      <c r="H32" s="642">
        <f t="shared" si="1"/>
        <v>47.699999999998909</v>
      </c>
      <c r="I32" s="1019">
        <f>G32-E32</f>
        <v>4155.28</v>
      </c>
      <c r="J32" s="999" t="s">
        <v>239</v>
      </c>
      <c r="K32" s="642">
        <f>G32</f>
        <v>9064.4</v>
      </c>
      <c r="L32" s="642">
        <f>G32</f>
        <v>9064.4</v>
      </c>
    </row>
    <row r="33" spans="1:12" s="665" customFormat="1" ht="20.25" customHeight="1">
      <c r="A33" s="639"/>
      <c r="B33" s="633"/>
      <c r="C33" s="662">
        <v>4215</v>
      </c>
      <c r="D33" s="1022" t="s">
        <v>240</v>
      </c>
      <c r="E33" s="1018">
        <v>526</v>
      </c>
      <c r="F33" s="998">
        <f>'[2]3-Ծախսերի բացվածք'!E29</f>
        <v>560</v>
      </c>
      <c r="G33" s="1053">
        <f>'[2]3-Ծախսերի բացվածք'!G29</f>
        <v>560</v>
      </c>
      <c r="H33" s="642">
        <f t="shared" si="1"/>
        <v>0</v>
      </c>
      <c r="I33" s="1019">
        <f t="shared" si="0"/>
        <v>34</v>
      </c>
      <c r="J33" s="1020"/>
      <c r="K33" s="642">
        <f>G33</f>
        <v>560</v>
      </c>
      <c r="L33" s="642">
        <f>G33</f>
        <v>560</v>
      </c>
    </row>
    <row r="34" spans="1:12" s="666" customFormat="1" ht="14.25">
      <c r="A34" s="639"/>
      <c r="B34" s="633"/>
      <c r="C34" s="662">
        <v>4216</v>
      </c>
      <c r="D34" s="1022" t="s">
        <v>241</v>
      </c>
      <c r="E34" s="1018">
        <v>2549.09</v>
      </c>
      <c r="F34" s="998">
        <f>'[2]3-Ծախսերի բացվածք'!E33</f>
        <v>2549.1</v>
      </c>
      <c r="G34" s="1053">
        <f>'[2]3-Ծախսերի բացվածք'!G33</f>
        <v>1886.57</v>
      </c>
      <c r="H34" s="642">
        <f t="shared" si="1"/>
        <v>-662.53</v>
      </c>
      <c r="I34" s="1019">
        <f t="shared" si="0"/>
        <v>-662.52000000000021</v>
      </c>
      <c r="J34" s="1020"/>
      <c r="K34" s="642">
        <f>G34</f>
        <v>1886.57</v>
      </c>
      <c r="L34" s="642">
        <f>G34</f>
        <v>1886.57</v>
      </c>
    </row>
    <row r="35" spans="1:12" s="666" customFormat="1" ht="14.25">
      <c r="A35" s="639"/>
      <c r="B35" s="633"/>
      <c r="C35" s="662">
        <v>4217</v>
      </c>
      <c r="D35" s="1022" t="s">
        <v>242</v>
      </c>
      <c r="E35" s="1018"/>
      <c r="F35" s="998"/>
      <c r="G35" s="1053"/>
      <c r="H35" s="642">
        <f t="shared" si="1"/>
        <v>0</v>
      </c>
      <c r="I35" s="1019">
        <f t="shared" si="0"/>
        <v>0</v>
      </c>
      <c r="J35" s="1020"/>
      <c r="K35" s="642"/>
      <c r="L35" s="642"/>
    </row>
    <row r="36" spans="1:12" s="666" customFormat="1" ht="14.25">
      <c r="A36" s="639"/>
      <c r="B36" s="633"/>
      <c r="C36" s="660"/>
      <c r="D36" s="1010" t="s">
        <v>243</v>
      </c>
      <c r="E36" s="1011">
        <f>E38+E39</f>
        <v>6081</v>
      </c>
      <c r="F36" s="1012">
        <f>F38+F39</f>
        <v>6719</v>
      </c>
      <c r="G36" s="1052">
        <f>G38+G39</f>
        <v>7175</v>
      </c>
      <c r="H36" s="696">
        <f t="shared" si="1"/>
        <v>456</v>
      </c>
      <c r="I36" s="1013">
        <f t="shared" si="0"/>
        <v>1094</v>
      </c>
      <c r="J36" s="1017"/>
      <c r="K36" s="696">
        <f>K38+K39</f>
        <v>7175</v>
      </c>
      <c r="L36" s="696">
        <f>L38+L39</f>
        <v>7175</v>
      </c>
    </row>
    <row r="37" spans="1:12" s="666" customFormat="1" ht="13.5">
      <c r="A37" s="639"/>
      <c r="B37" s="633"/>
      <c r="C37" s="662"/>
      <c r="D37" s="993" t="s">
        <v>221</v>
      </c>
      <c r="E37" s="1007"/>
      <c r="F37" s="994"/>
      <c r="G37" s="1050"/>
      <c r="H37" s="694">
        <f t="shared" si="1"/>
        <v>0</v>
      </c>
      <c r="I37" s="995">
        <f t="shared" si="0"/>
        <v>0</v>
      </c>
      <c r="J37" s="996"/>
      <c r="K37" s="694"/>
      <c r="L37" s="694"/>
    </row>
    <row r="38" spans="1:12" s="666" customFormat="1" ht="13.5">
      <c r="A38" s="639"/>
      <c r="B38" s="633"/>
      <c r="C38" s="662">
        <v>4221</v>
      </c>
      <c r="D38" s="993" t="s">
        <v>244</v>
      </c>
      <c r="E38" s="1007">
        <v>6081</v>
      </c>
      <c r="F38" s="994">
        <v>6719</v>
      </c>
      <c r="G38" s="1050">
        <f>'[2]10-գործուղում'!S41</f>
        <v>7175</v>
      </c>
      <c r="H38" s="694">
        <f t="shared" si="1"/>
        <v>456</v>
      </c>
      <c r="I38" s="995">
        <f t="shared" si="0"/>
        <v>1094</v>
      </c>
      <c r="J38" s="996"/>
      <c r="K38" s="694">
        <f>G38</f>
        <v>7175</v>
      </c>
      <c r="L38" s="694">
        <f>K38</f>
        <v>7175</v>
      </c>
    </row>
    <row r="39" spans="1:12" s="666" customFormat="1" ht="13.5">
      <c r="A39" s="639"/>
      <c r="B39" s="633"/>
      <c r="C39" s="662">
        <v>4222</v>
      </c>
      <c r="D39" s="993" t="s">
        <v>245</v>
      </c>
      <c r="E39" s="1007"/>
      <c r="F39" s="994"/>
      <c r="G39" s="1050"/>
      <c r="H39" s="694">
        <f t="shared" si="1"/>
        <v>0</v>
      </c>
      <c r="I39" s="995">
        <f t="shared" si="0"/>
        <v>0</v>
      </c>
      <c r="J39" s="996"/>
      <c r="K39" s="694"/>
      <c r="L39" s="694"/>
    </row>
    <row r="40" spans="1:12" s="661" customFormat="1" ht="19.5" customHeight="1">
      <c r="A40" s="639"/>
      <c r="B40" s="633"/>
      <c r="C40" s="662">
        <v>4231</v>
      </c>
      <c r="D40" s="997" t="s">
        <v>246</v>
      </c>
      <c r="E40" s="1007"/>
      <c r="F40" s="994"/>
      <c r="G40" s="1050"/>
      <c r="H40" s="694">
        <f t="shared" si="1"/>
        <v>0</v>
      </c>
      <c r="I40" s="995">
        <f t="shared" si="0"/>
        <v>0</v>
      </c>
      <c r="J40" s="996"/>
      <c r="K40" s="694"/>
      <c r="L40" s="694"/>
    </row>
    <row r="41" spans="1:12" s="661" customFormat="1" ht="16.5">
      <c r="A41" s="639"/>
      <c r="B41" s="633"/>
      <c r="C41" s="662">
        <v>4232</v>
      </c>
      <c r="D41" s="997" t="s">
        <v>247</v>
      </c>
      <c r="E41" s="1007">
        <v>1970</v>
      </c>
      <c r="F41" s="994">
        <f>'[2]3-Ծախսերի բացվածք'!E37</f>
        <v>7205</v>
      </c>
      <c r="G41" s="1050">
        <f>'[2]3-Ծախսերի բացվածք'!G37</f>
        <v>4861.2</v>
      </c>
      <c r="H41" s="694">
        <f t="shared" si="1"/>
        <v>-2343.8000000000002</v>
      </c>
      <c r="I41" s="995">
        <f t="shared" si="0"/>
        <v>2891.2</v>
      </c>
      <c r="J41" s="961"/>
      <c r="K41" s="642">
        <f>G41</f>
        <v>4861.2</v>
      </c>
      <c r="L41" s="642">
        <f>G41</f>
        <v>4861.2</v>
      </c>
    </row>
    <row r="42" spans="1:12" s="661" customFormat="1" ht="28.5">
      <c r="A42" s="639"/>
      <c r="B42" s="633"/>
      <c r="C42" s="662">
        <v>4233</v>
      </c>
      <c r="D42" s="997" t="s">
        <v>248</v>
      </c>
      <c r="E42" s="1007"/>
      <c r="F42" s="994"/>
      <c r="G42" s="1050"/>
      <c r="H42" s="694">
        <f t="shared" si="1"/>
        <v>0</v>
      </c>
      <c r="I42" s="995">
        <f t="shared" si="0"/>
        <v>0</v>
      </c>
      <c r="J42" s="961"/>
      <c r="K42" s="694"/>
      <c r="L42" s="694"/>
    </row>
    <row r="43" spans="1:12" s="661" customFormat="1" ht="18.75" customHeight="1">
      <c r="A43" s="639"/>
      <c r="B43" s="633"/>
      <c r="C43" s="662">
        <v>4234</v>
      </c>
      <c r="D43" s="997" t="s">
        <v>249</v>
      </c>
      <c r="E43" s="1018">
        <v>36</v>
      </c>
      <c r="F43" s="998">
        <f>'[2]3-Ծախսերի բացվածք'!E46</f>
        <v>500</v>
      </c>
      <c r="G43" s="1053">
        <f>'[2]3-Ծախսերի բացվածք'!G46</f>
        <v>500</v>
      </c>
      <c r="H43" s="642">
        <f t="shared" si="1"/>
        <v>0</v>
      </c>
      <c r="I43" s="1019">
        <f t="shared" si="0"/>
        <v>464</v>
      </c>
      <c r="J43" s="1020"/>
      <c r="K43" s="642">
        <f>G43</f>
        <v>500</v>
      </c>
      <c r="L43" s="642">
        <f>G43</f>
        <v>500</v>
      </c>
    </row>
    <row r="44" spans="1:12" s="665" customFormat="1" ht="103.5" customHeight="1">
      <c r="A44" s="639"/>
      <c r="B44" s="633"/>
      <c r="C44" s="662">
        <v>4235</v>
      </c>
      <c r="D44" s="997" t="s">
        <v>250</v>
      </c>
      <c r="E44" s="1018">
        <v>8775</v>
      </c>
      <c r="F44" s="998">
        <f>'[2]3-Ծախսերի բացվածք'!E50</f>
        <v>0</v>
      </c>
      <c r="G44" s="1053">
        <f>'[2]3-Ծախսերի բացվածք'!G50</f>
        <v>17980</v>
      </c>
      <c r="H44" s="642">
        <f t="shared" si="1"/>
        <v>17980</v>
      </c>
      <c r="I44" s="1019">
        <f t="shared" si="0"/>
        <v>9205</v>
      </c>
      <c r="J44" s="999" t="s">
        <v>251</v>
      </c>
      <c r="K44" s="642">
        <f>G44</f>
        <v>17980</v>
      </c>
      <c r="L44" s="642">
        <f>G44</f>
        <v>17980</v>
      </c>
    </row>
    <row r="45" spans="1:12" s="661" customFormat="1" ht="28.5">
      <c r="A45" s="639"/>
      <c r="B45" s="633"/>
      <c r="C45" s="662">
        <v>4236</v>
      </c>
      <c r="D45" s="997" t="s">
        <v>252</v>
      </c>
      <c r="E45" s="1018"/>
      <c r="F45" s="998"/>
      <c r="G45" s="1053"/>
      <c r="H45" s="642">
        <f t="shared" si="1"/>
        <v>0</v>
      </c>
      <c r="I45" s="1019">
        <f t="shared" si="0"/>
        <v>0</v>
      </c>
      <c r="J45" s="1020"/>
      <c r="K45" s="642"/>
      <c r="L45" s="642"/>
    </row>
    <row r="46" spans="1:12" s="665" customFormat="1" ht="18.75" customHeight="1">
      <c r="A46" s="639"/>
      <c r="B46" s="633"/>
      <c r="C46" s="662">
        <v>4237</v>
      </c>
      <c r="D46" s="997" t="s">
        <v>253</v>
      </c>
      <c r="E46" s="1018">
        <v>1379.51</v>
      </c>
      <c r="F46" s="998">
        <f>'[2]3-Ծախսերի բացվածք'!E56</f>
        <v>1500</v>
      </c>
      <c r="G46" s="1053">
        <f>'[2]3-Ծախսերի բացվածք'!G56</f>
        <v>1500</v>
      </c>
      <c r="H46" s="642">
        <f t="shared" si="1"/>
        <v>0</v>
      </c>
      <c r="I46" s="1019">
        <f t="shared" si="0"/>
        <v>120.49000000000001</v>
      </c>
      <c r="J46" s="1020"/>
      <c r="K46" s="642">
        <f>G46</f>
        <v>1500</v>
      </c>
      <c r="L46" s="642">
        <f>G46</f>
        <v>1500</v>
      </c>
    </row>
    <row r="47" spans="1:12" s="665" customFormat="1" ht="18.75" customHeight="1">
      <c r="A47" s="639"/>
      <c r="B47" s="633"/>
      <c r="C47" s="662">
        <v>4239</v>
      </c>
      <c r="D47" s="989" t="s">
        <v>254</v>
      </c>
      <c r="E47" s="1015">
        <v>400</v>
      </c>
      <c r="F47" s="990">
        <f>'[2]3-Ծախսերի բացվածք'!E60</f>
        <v>815</v>
      </c>
      <c r="G47" s="1049">
        <f>'[2]3-Ծախսերի բացվածք'!G60</f>
        <v>815</v>
      </c>
      <c r="H47" s="675">
        <f t="shared" si="1"/>
        <v>0</v>
      </c>
      <c r="I47" s="991">
        <f t="shared" si="0"/>
        <v>415</v>
      </c>
      <c r="J47" s="1009"/>
      <c r="K47" s="642">
        <f>G47</f>
        <v>815</v>
      </c>
      <c r="L47" s="642">
        <f>G47</f>
        <v>815</v>
      </c>
    </row>
    <row r="48" spans="1:12" s="665" customFormat="1" ht="33" customHeight="1">
      <c r="A48" s="639"/>
      <c r="B48" s="633"/>
      <c r="C48" s="662">
        <v>4241</v>
      </c>
      <c r="D48" s="997" t="s">
        <v>255</v>
      </c>
      <c r="E48" s="1018">
        <v>0</v>
      </c>
      <c r="F48" s="998">
        <f>'[2]3-Ծախսերի բացվածք'!E66</f>
        <v>0</v>
      </c>
      <c r="G48" s="1053">
        <f>'[2]3-Ծախսերի բացվածք'!G66</f>
        <v>1152</v>
      </c>
      <c r="H48" s="642">
        <f t="shared" si="1"/>
        <v>1152</v>
      </c>
      <c r="I48" s="1019">
        <f t="shared" si="0"/>
        <v>1152</v>
      </c>
      <c r="J48" s="962" t="s">
        <v>256</v>
      </c>
      <c r="K48" s="642">
        <f>G48</f>
        <v>1152</v>
      </c>
      <c r="L48" s="642">
        <f>G48</f>
        <v>1152</v>
      </c>
    </row>
    <row r="49" spans="1:12" s="665" customFormat="1" ht="28.5">
      <c r="A49" s="639"/>
      <c r="B49" s="633"/>
      <c r="C49" s="662">
        <v>4251</v>
      </c>
      <c r="D49" s="989" t="s">
        <v>257</v>
      </c>
      <c r="E49" s="1015">
        <v>965</v>
      </c>
      <c r="F49" s="990">
        <v>0</v>
      </c>
      <c r="G49" s="1049">
        <v>0</v>
      </c>
      <c r="H49" s="675">
        <f t="shared" si="1"/>
        <v>0</v>
      </c>
      <c r="I49" s="991">
        <f t="shared" si="0"/>
        <v>-965</v>
      </c>
      <c r="J49" s="1009"/>
      <c r="K49" s="675"/>
      <c r="L49" s="675"/>
    </row>
    <row r="50" spans="1:12" s="665" customFormat="1" ht="28.5">
      <c r="A50" s="639"/>
      <c r="B50" s="633"/>
      <c r="C50" s="660">
        <v>4252</v>
      </c>
      <c r="D50" s="1010" t="s">
        <v>258</v>
      </c>
      <c r="E50" s="1011">
        <f>E52+E53</f>
        <v>1996.3899999999999</v>
      </c>
      <c r="F50" s="1012">
        <f>F52+F53</f>
        <v>3414.6</v>
      </c>
      <c r="G50" s="1052">
        <f>G52+G53</f>
        <v>3414.6</v>
      </c>
      <c r="H50" s="696">
        <f t="shared" si="1"/>
        <v>0</v>
      </c>
      <c r="I50" s="1013">
        <f t="shared" si="0"/>
        <v>1418.21</v>
      </c>
      <c r="J50" s="1017"/>
      <c r="K50" s="696">
        <f>K52+K53</f>
        <v>3414.6</v>
      </c>
      <c r="L50" s="696">
        <f>L52+L53</f>
        <v>3414.6</v>
      </c>
    </row>
    <row r="51" spans="1:12" s="665" customFormat="1" ht="13.5">
      <c r="A51" s="639"/>
      <c r="B51" s="633"/>
      <c r="C51" s="662"/>
      <c r="D51" s="993" t="s">
        <v>221</v>
      </c>
      <c r="E51" s="1015"/>
      <c r="F51" s="990"/>
      <c r="G51" s="1049"/>
      <c r="H51" s="675">
        <f t="shared" si="1"/>
        <v>0</v>
      </c>
      <c r="I51" s="991">
        <f t="shared" si="0"/>
        <v>0</v>
      </c>
      <c r="J51" s="1009"/>
      <c r="K51" s="675"/>
      <c r="L51" s="675"/>
    </row>
    <row r="52" spans="1:12" s="661" customFormat="1" ht="27">
      <c r="A52" s="639"/>
      <c r="B52" s="633"/>
      <c r="C52" s="662"/>
      <c r="D52" s="1023" t="s">
        <v>259</v>
      </c>
      <c r="E52" s="1015">
        <v>1367.8</v>
      </c>
      <c r="F52" s="990">
        <f>'[2]3-Ծախսերի բացվածք'!E73+'[2]3-Ծախսերի բացվածք'!E74+'[2]3-Ծախսերի բացվածք'!E75+'[2]3-Ծախսերի բացվածք'!E76+'[2]3-Ծախսերի բացվածք'!E77+'[2]3-Ծախսերի բացվածք'!E78+'[2]3-Ծախսերի բացվածք'!E79</f>
        <v>2214.6</v>
      </c>
      <c r="G52" s="1049">
        <f>'[2]3-Ծախսերի բացվածք'!G73+'[2]3-Ծախսերի բացվածք'!G74+'[2]3-Ծախսերի բացվածք'!G75+'[2]3-Ծախսերի բացվածք'!G76+'[2]3-Ծախսերի բացվածք'!G77+'[2]3-Ծախսերի բացվածք'!G78+'[2]3-Ծախսերի բացվածք'!G79</f>
        <v>2214.6</v>
      </c>
      <c r="H52" s="675"/>
      <c r="I52" s="991">
        <f t="shared" si="0"/>
        <v>846.8</v>
      </c>
      <c r="J52" s="1009"/>
      <c r="K52" s="642">
        <f>G52</f>
        <v>2214.6</v>
      </c>
      <c r="L52" s="642">
        <f>G52</f>
        <v>2214.6</v>
      </c>
    </row>
    <row r="53" spans="1:12" s="661" customFormat="1" ht="27">
      <c r="A53" s="639"/>
      <c r="B53" s="633"/>
      <c r="C53" s="662"/>
      <c r="D53" s="1023" t="s">
        <v>260</v>
      </c>
      <c r="E53" s="1015">
        <v>628.59</v>
      </c>
      <c r="F53" s="990">
        <f>'[2]3-Ծախսերի բացվածք'!E80+'[2]3-Ծախսերի բացվածք'!E81</f>
        <v>1200</v>
      </c>
      <c r="G53" s="1049">
        <f>'[2]3-Ծախսերի բացվածք'!G80+'[2]3-Ծախսերի բացվածք'!G81</f>
        <v>1200</v>
      </c>
      <c r="H53" s="675"/>
      <c r="I53" s="991">
        <f t="shared" si="0"/>
        <v>571.41</v>
      </c>
      <c r="J53" s="1009"/>
      <c r="K53" s="642">
        <f>G53</f>
        <v>1200</v>
      </c>
      <c r="L53" s="642">
        <f>G53</f>
        <v>1200</v>
      </c>
    </row>
    <row r="54" spans="1:12" s="661" customFormat="1" ht="14.25">
      <c r="A54" s="639"/>
      <c r="B54" s="633"/>
      <c r="C54" s="660">
        <v>4261</v>
      </c>
      <c r="D54" s="1010" t="s">
        <v>261</v>
      </c>
      <c r="E54" s="1011">
        <f>E56+E57</f>
        <v>2448.13</v>
      </c>
      <c r="F54" s="1012">
        <f>F56+F57</f>
        <v>2925</v>
      </c>
      <c r="G54" s="1052">
        <f>G56+G57</f>
        <v>3087.8300000000008</v>
      </c>
      <c r="H54" s="696">
        <f t="shared" si="1"/>
        <v>162.83000000000084</v>
      </c>
      <c r="I54" s="1013">
        <f t="shared" si="0"/>
        <v>639.70000000000073</v>
      </c>
      <c r="J54" s="1017"/>
      <c r="K54" s="696">
        <f>K56+K57</f>
        <v>3087.8300000000008</v>
      </c>
      <c r="L54" s="696">
        <f>L56+L57</f>
        <v>3087.8300000000008</v>
      </c>
    </row>
    <row r="55" spans="1:12" s="661" customFormat="1" ht="13.5">
      <c r="A55" s="639"/>
      <c r="B55" s="633"/>
      <c r="C55" s="662"/>
      <c r="D55" s="993" t="s">
        <v>221</v>
      </c>
      <c r="E55" s="1018"/>
      <c r="F55" s="998"/>
      <c r="G55" s="1053"/>
      <c r="H55" s="642">
        <f t="shared" si="1"/>
        <v>0</v>
      </c>
      <c r="I55" s="1019">
        <f t="shared" si="0"/>
        <v>0</v>
      </c>
      <c r="J55" s="1020"/>
      <c r="K55" s="642"/>
      <c r="L55" s="642"/>
    </row>
    <row r="56" spans="1:12" s="661" customFormat="1" ht="63.75">
      <c r="A56" s="639"/>
      <c r="B56" s="633"/>
      <c r="C56" s="662"/>
      <c r="D56" s="993" t="s">
        <v>262</v>
      </c>
      <c r="E56" s="1018">
        <v>2448.13</v>
      </c>
      <c r="F56" s="998">
        <f>'[2]3-Ծախսերի բացվածք'!E82</f>
        <v>2925</v>
      </c>
      <c r="G56" s="1053">
        <f>'[2]3-Ծախսերի բացվածք'!G82</f>
        <v>3087.8300000000008</v>
      </c>
      <c r="H56" s="642">
        <f t="shared" si="1"/>
        <v>162.83000000000084</v>
      </c>
      <c r="I56" s="1019">
        <f t="shared" si="0"/>
        <v>639.70000000000073</v>
      </c>
      <c r="J56" s="962" t="s">
        <v>263</v>
      </c>
      <c r="K56" s="642">
        <f>G56</f>
        <v>3087.8300000000008</v>
      </c>
      <c r="L56" s="642">
        <f>G56</f>
        <v>3087.8300000000008</v>
      </c>
    </row>
    <row r="57" spans="1:12" s="661" customFormat="1" ht="13.5">
      <c r="A57" s="639"/>
      <c r="B57" s="633"/>
      <c r="C57" s="662"/>
      <c r="D57" s="993" t="s">
        <v>264</v>
      </c>
      <c r="E57" s="1018"/>
      <c r="F57" s="998"/>
      <c r="G57" s="1053"/>
      <c r="H57" s="642">
        <f t="shared" si="1"/>
        <v>0</v>
      </c>
      <c r="I57" s="1019">
        <f t="shared" si="0"/>
        <v>0</v>
      </c>
      <c r="J57" s="1020"/>
      <c r="K57" s="642"/>
      <c r="L57" s="642"/>
    </row>
    <row r="58" spans="1:12" s="661" customFormat="1" ht="14.25">
      <c r="A58" s="639"/>
      <c r="B58" s="633"/>
      <c r="C58" s="662">
        <v>4262</v>
      </c>
      <c r="D58" s="997" t="s">
        <v>265</v>
      </c>
      <c r="E58" s="1018"/>
      <c r="F58" s="998"/>
      <c r="G58" s="1053"/>
      <c r="H58" s="642">
        <f t="shared" si="1"/>
        <v>0</v>
      </c>
      <c r="I58" s="1019">
        <f t="shared" si="0"/>
        <v>0</v>
      </c>
      <c r="J58" s="1020"/>
      <c r="K58" s="642"/>
      <c r="L58" s="642"/>
    </row>
    <row r="59" spans="1:12" s="661" customFormat="1" ht="14.25">
      <c r="A59" s="639"/>
      <c r="B59" s="633"/>
      <c r="C59" s="662">
        <v>4264</v>
      </c>
      <c r="D59" s="997" t="s">
        <v>266</v>
      </c>
      <c r="E59" s="1018">
        <v>13744.9</v>
      </c>
      <c r="F59" s="998">
        <f>'[2]3-Ծախսերի բացվածք'!E154</f>
        <v>14416.800000000001</v>
      </c>
      <c r="G59" s="1053">
        <f>'[2]3-Ծախսերի բացվածք'!G154</f>
        <v>14545.2</v>
      </c>
      <c r="H59" s="642">
        <f t="shared" si="1"/>
        <v>128.39999999999964</v>
      </c>
      <c r="I59" s="1019">
        <f t="shared" si="0"/>
        <v>800.30000000000109</v>
      </c>
      <c r="J59" s="962" t="s">
        <v>239</v>
      </c>
      <c r="K59" s="642">
        <f>G59</f>
        <v>14545.2</v>
      </c>
      <c r="L59" s="642">
        <f>G59</f>
        <v>14545.2</v>
      </c>
    </row>
    <row r="60" spans="1:12" s="661" customFormat="1" ht="22.5" customHeight="1">
      <c r="A60" s="639"/>
      <c r="B60" s="633"/>
      <c r="C60" s="662">
        <v>4266</v>
      </c>
      <c r="D60" s="997" t="s">
        <v>267</v>
      </c>
      <c r="E60" s="1018"/>
      <c r="F60" s="998"/>
      <c r="G60" s="1053"/>
      <c r="H60" s="642">
        <f t="shared" si="1"/>
        <v>0</v>
      </c>
      <c r="I60" s="1019">
        <f t="shared" si="0"/>
        <v>0</v>
      </c>
      <c r="J60" s="1020"/>
      <c r="K60" s="642"/>
      <c r="L60" s="642"/>
    </row>
    <row r="61" spans="1:12" s="661" customFormat="1" ht="14.25">
      <c r="A61" s="639"/>
      <c r="B61" s="633"/>
      <c r="C61" s="662">
        <v>4267</v>
      </c>
      <c r="D61" s="997" t="s">
        <v>268</v>
      </c>
      <c r="E61" s="1018">
        <v>1157.5999999999999</v>
      </c>
      <c r="F61" s="998">
        <f>'[2]3-Ծախսերի բացվածք'!E169</f>
        <v>765</v>
      </c>
      <c r="G61" s="1053">
        <f>'[2]3-Ծախսերի բացվածք'!G169</f>
        <v>765</v>
      </c>
      <c r="H61" s="642">
        <f t="shared" si="1"/>
        <v>0</v>
      </c>
      <c r="I61" s="1019">
        <f t="shared" si="0"/>
        <v>-392.59999999999991</v>
      </c>
      <c r="J61" s="962"/>
      <c r="K61" s="642">
        <f>G61</f>
        <v>765</v>
      </c>
      <c r="L61" s="642">
        <f>G61</f>
        <v>765</v>
      </c>
    </row>
    <row r="62" spans="1:12" s="661" customFormat="1" ht="25.5">
      <c r="A62" s="639"/>
      <c r="B62" s="633"/>
      <c r="C62" s="662">
        <v>4269</v>
      </c>
      <c r="D62" s="997" t="s">
        <v>269</v>
      </c>
      <c r="E62" s="1018">
        <v>814.66</v>
      </c>
      <c r="F62" s="998">
        <f>'[2]3-Ծախսերի բացվածք'!E190</f>
        <v>0</v>
      </c>
      <c r="G62" s="1053">
        <f>'[2]3-Ծախսերի բացվածք'!G190</f>
        <v>670</v>
      </c>
      <c r="H62" s="642">
        <f t="shared" si="1"/>
        <v>670</v>
      </c>
      <c r="I62" s="1019">
        <f t="shared" si="0"/>
        <v>-144.65999999999997</v>
      </c>
      <c r="J62" s="962" t="s">
        <v>270</v>
      </c>
      <c r="K62" s="642">
        <f>G62</f>
        <v>670</v>
      </c>
      <c r="L62" s="642">
        <f>G62</f>
        <v>670</v>
      </c>
    </row>
    <row r="63" spans="1:12" s="661" customFormat="1" ht="28.5">
      <c r="A63" s="639"/>
      <c r="B63" s="633"/>
      <c r="C63" s="662">
        <v>4511</v>
      </c>
      <c r="D63" s="989" t="s">
        <v>271</v>
      </c>
      <c r="E63" s="1018"/>
      <c r="F63" s="998"/>
      <c r="G63" s="1053"/>
      <c r="H63" s="642">
        <f t="shared" si="1"/>
        <v>0</v>
      </c>
      <c r="I63" s="1019">
        <f t="shared" si="0"/>
        <v>0</v>
      </c>
      <c r="J63" s="1020"/>
      <c r="K63" s="642"/>
      <c r="L63" s="642"/>
    </row>
    <row r="64" spans="1:12" s="645" customFormat="1" ht="28.5">
      <c r="A64" s="639"/>
      <c r="B64" s="633"/>
      <c r="C64" s="662">
        <v>4621</v>
      </c>
      <c r="D64" s="989" t="s">
        <v>272</v>
      </c>
      <c r="E64" s="1018"/>
      <c r="F64" s="998"/>
      <c r="G64" s="1053"/>
      <c r="H64" s="642">
        <f t="shared" si="1"/>
        <v>0</v>
      </c>
      <c r="I64" s="1019">
        <f t="shared" si="0"/>
        <v>0</v>
      </c>
      <c r="J64" s="963"/>
      <c r="K64" s="642"/>
      <c r="L64" s="642"/>
    </row>
    <row r="65" spans="1:12" s="645" customFormat="1" ht="28.5">
      <c r="A65" s="639"/>
      <c r="B65" s="633"/>
      <c r="C65" s="662">
        <v>4631</v>
      </c>
      <c r="D65" s="989" t="s">
        <v>273</v>
      </c>
      <c r="E65" s="1018"/>
      <c r="F65" s="998"/>
      <c r="G65" s="1053"/>
      <c r="H65" s="642">
        <f t="shared" si="1"/>
        <v>0</v>
      </c>
      <c r="I65" s="1019">
        <f t="shared" si="0"/>
        <v>0</v>
      </c>
      <c r="J65" s="963"/>
      <c r="K65" s="642"/>
      <c r="L65" s="642"/>
    </row>
    <row r="66" spans="1:12" s="645" customFormat="1" ht="21.75" customHeight="1">
      <c r="A66" s="639"/>
      <c r="B66" s="633"/>
      <c r="C66" s="662">
        <v>4632</v>
      </c>
      <c r="D66" s="989" t="s">
        <v>274</v>
      </c>
      <c r="E66" s="1018"/>
      <c r="F66" s="998"/>
      <c r="G66" s="1053"/>
      <c r="H66" s="642">
        <f t="shared" si="1"/>
        <v>0</v>
      </c>
      <c r="I66" s="1019">
        <f t="shared" si="0"/>
        <v>0</v>
      </c>
      <c r="J66" s="1020"/>
      <c r="K66" s="642"/>
      <c r="L66" s="642"/>
    </row>
    <row r="67" spans="1:12" s="645" customFormat="1" ht="42" customHeight="1">
      <c r="A67" s="639"/>
      <c r="B67" s="633"/>
      <c r="C67" s="662" t="s">
        <v>275</v>
      </c>
      <c r="D67" s="989" t="s">
        <v>276</v>
      </c>
      <c r="E67" s="1018"/>
      <c r="F67" s="998"/>
      <c r="G67" s="1053"/>
      <c r="H67" s="642"/>
      <c r="I67" s="1019"/>
      <c r="J67" s="1020"/>
      <c r="K67" s="642"/>
      <c r="L67" s="642"/>
    </row>
    <row r="68" spans="1:12" s="645" customFormat="1" ht="48.75" customHeight="1">
      <c r="A68" s="639"/>
      <c r="B68" s="633"/>
      <c r="C68" s="662">
        <v>4638</v>
      </c>
      <c r="D68" s="989" t="s">
        <v>277</v>
      </c>
      <c r="E68" s="1018"/>
      <c r="F68" s="998"/>
      <c r="G68" s="1053"/>
      <c r="H68" s="642">
        <f t="shared" si="1"/>
        <v>0</v>
      </c>
      <c r="I68" s="1019">
        <f t="shared" si="0"/>
        <v>0</v>
      </c>
      <c r="J68" s="1020"/>
      <c r="K68" s="642"/>
      <c r="L68" s="642"/>
    </row>
    <row r="69" spans="1:12" s="645" customFormat="1" ht="23.25" customHeight="1">
      <c r="A69" s="639"/>
      <c r="B69" s="633"/>
      <c r="C69" s="662" t="s">
        <v>278</v>
      </c>
      <c r="D69" s="989" t="s">
        <v>279</v>
      </c>
      <c r="E69" s="1018"/>
      <c r="F69" s="998"/>
      <c r="G69" s="1053"/>
      <c r="H69" s="642">
        <f t="shared" si="1"/>
        <v>0</v>
      </c>
      <c r="I69" s="1019">
        <f t="shared" si="0"/>
        <v>0</v>
      </c>
      <c r="J69" s="1020"/>
      <c r="K69" s="642"/>
      <c r="L69" s="642"/>
    </row>
    <row r="70" spans="1:12" s="645" customFormat="1" ht="42.75">
      <c r="A70" s="639"/>
      <c r="B70" s="633"/>
      <c r="C70" s="662" t="s">
        <v>280</v>
      </c>
      <c r="D70" s="989" t="s">
        <v>281</v>
      </c>
      <c r="E70" s="1018"/>
      <c r="F70" s="998"/>
      <c r="G70" s="1053"/>
      <c r="H70" s="642">
        <f>+G70-F70</f>
        <v>0</v>
      </c>
      <c r="I70" s="1019">
        <f>G70-E70</f>
        <v>0</v>
      </c>
      <c r="J70" s="1020"/>
      <c r="K70" s="642"/>
      <c r="L70" s="642"/>
    </row>
    <row r="71" spans="1:12" s="645" customFormat="1" ht="21" customHeight="1">
      <c r="A71" s="639"/>
      <c r="B71" s="633"/>
      <c r="C71" s="662">
        <v>4729</v>
      </c>
      <c r="D71" s="997" t="s">
        <v>282</v>
      </c>
      <c r="E71" s="1018">
        <v>153.19999999999999</v>
      </c>
      <c r="F71" s="998">
        <v>153.19999999999999</v>
      </c>
      <c r="G71" s="1053">
        <v>153.19999999999999</v>
      </c>
      <c r="H71" s="642">
        <f t="shared" si="1"/>
        <v>0</v>
      </c>
      <c r="I71" s="1019">
        <f t="shared" si="0"/>
        <v>0</v>
      </c>
      <c r="J71" s="1024"/>
      <c r="K71" s="642">
        <f>G71</f>
        <v>153.19999999999999</v>
      </c>
      <c r="L71" s="642">
        <f>K71</f>
        <v>153.19999999999999</v>
      </c>
    </row>
    <row r="72" spans="1:12" s="645" customFormat="1" ht="22.5" customHeight="1">
      <c r="A72" s="639"/>
      <c r="B72" s="633"/>
      <c r="C72" s="662">
        <v>4822</v>
      </c>
      <c r="D72" s="997" t="s">
        <v>283</v>
      </c>
      <c r="E72" s="1025"/>
      <c r="F72" s="1026"/>
      <c r="G72" s="1053"/>
      <c r="H72" s="642">
        <f t="shared" si="1"/>
        <v>0</v>
      </c>
      <c r="I72" s="1019">
        <f t="shared" si="0"/>
        <v>0</v>
      </c>
      <c r="J72" s="1024"/>
      <c r="K72" s="642"/>
      <c r="L72" s="642"/>
    </row>
    <row r="73" spans="1:12" s="645" customFormat="1" ht="19.5" customHeight="1">
      <c r="A73" s="639"/>
      <c r="B73" s="633"/>
      <c r="C73" s="660">
        <v>4823</v>
      </c>
      <c r="D73" s="1010" t="s">
        <v>284</v>
      </c>
      <c r="E73" s="1011">
        <f>E75+E76+E77</f>
        <v>512.16</v>
      </c>
      <c r="F73" s="1012">
        <f>F75+F76+F77</f>
        <v>468.6</v>
      </c>
      <c r="G73" s="1052">
        <f>G75+G76+G77</f>
        <v>668.6</v>
      </c>
      <c r="H73" s="696">
        <f t="shared" si="1"/>
        <v>200</v>
      </c>
      <c r="I73" s="1013">
        <f t="shared" si="0"/>
        <v>156.44000000000005</v>
      </c>
      <c r="J73" s="1017"/>
      <c r="K73" s="696">
        <f>K75+K76+K77</f>
        <v>668.6</v>
      </c>
      <c r="L73" s="696">
        <f>L75+L76+L77</f>
        <v>668.6</v>
      </c>
    </row>
    <row r="74" spans="1:12" s="645" customFormat="1" ht="14.25">
      <c r="A74" s="639"/>
      <c r="B74" s="633"/>
      <c r="C74" s="662"/>
      <c r="D74" s="993" t="s">
        <v>221</v>
      </c>
      <c r="E74" s="1025"/>
      <c r="F74" s="1026"/>
      <c r="G74" s="1053"/>
      <c r="H74" s="642">
        <f t="shared" si="1"/>
        <v>0</v>
      </c>
      <c r="I74" s="1019">
        <f t="shared" ref="I74:I82" si="2">G74-E74</f>
        <v>0</v>
      </c>
      <c r="J74" s="1027"/>
      <c r="K74" s="642"/>
      <c r="L74" s="642"/>
    </row>
    <row r="75" spans="1:12" s="661" customFormat="1" ht="27">
      <c r="A75" s="639"/>
      <c r="B75" s="633"/>
      <c r="C75" s="662"/>
      <c r="D75" s="993" t="s">
        <v>285</v>
      </c>
      <c r="E75" s="1018">
        <v>148.16</v>
      </c>
      <c r="F75" s="998">
        <v>168.6</v>
      </c>
      <c r="G75" s="1053">
        <v>168.6</v>
      </c>
      <c r="H75" s="642">
        <f t="shared" ref="H75:H90" si="3">+G75-F75</f>
        <v>0</v>
      </c>
      <c r="I75" s="1019">
        <f t="shared" si="2"/>
        <v>20.439999999999998</v>
      </c>
      <c r="J75" s="1027"/>
      <c r="K75" s="642">
        <f>G75</f>
        <v>168.6</v>
      </c>
      <c r="L75" s="642">
        <f>G75</f>
        <v>168.6</v>
      </c>
    </row>
    <row r="76" spans="1:12" ht="27.95" customHeight="1">
      <c r="A76" s="639"/>
      <c r="B76" s="633"/>
      <c r="C76" s="662"/>
      <c r="D76" s="993" t="s">
        <v>286</v>
      </c>
      <c r="E76" s="1018"/>
      <c r="F76" s="998">
        <v>0</v>
      </c>
      <c r="G76" s="1053"/>
      <c r="H76" s="642">
        <f t="shared" si="3"/>
        <v>0</v>
      </c>
      <c r="I76" s="1019">
        <f t="shared" si="2"/>
        <v>0</v>
      </c>
      <c r="J76" s="1027"/>
      <c r="K76" s="642">
        <f>G76</f>
        <v>0</v>
      </c>
      <c r="L76" s="642">
        <f>G76</f>
        <v>0</v>
      </c>
    </row>
    <row r="77" spans="1:12">
      <c r="A77" s="639"/>
      <c r="B77" s="633"/>
      <c r="C77" s="662"/>
      <c r="D77" s="993" t="s">
        <v>287</v>
      </c>
      <c r="E77" s="1018">
        <v>364</v>
      </c>
      <c r="F77" s="998">
        <v>300</v>
      </c>
      <c r="G77" s="1049">
        <v>500</v>
      </c>
      <c r="H77" s="642">
        <f t="shared" si="3"/>
        <v>200</v>
      </c>
      <c r="I77" s="1019">
        <f t="shared" si="2"/>
        <v>136</v>
      </c>
      <c r="J77" s="1027"/>
      <c r="K77" s="642">
        <f>G77</f>
        <v>500</v>
      </c>
      <c r="L77" s="642">
        <f>G77</f>
        <v>500</v>
      </c>
    </row>
    <row r="78" spans="1:12" ht="31.5" customHeight="1">
      <c r="A78" s="639"/>
      <c r="B78" s="633"/>
      <c r="C78" s="662" t="s">
        <v>288</v>
      </c>
      <c r="D78" s="997" t="s">
        <v>289</v>
      </c>
      <c r="E78" s="1025"/>
      <c r="F78" s="1026"/>
      <c r="G78" s="1053"/>
      <c r="H78" s="642">
        <f t="shared" si="3"/>
        <v>0</v>
      </c>
      <c r="I78" s="1019">
        <f t="shared" si="2"/>
        <v>0</v>
      </c>
      <c r="J78" s="1024"/>
      <c r="K78" s="642"/>
      <c r="L78" s="642"/>
    </row>
    <row r="79" spans="1:12" ht="31.5" customHeight="1">
      <c r="A79" s="639"/>
      <c r="B79" s="633"/>
      <c r="C79" s="662">
        <v>4831</v>
      </c>
      <c r="D79" s="989" t="s">
        <v>290</v>
      </c>
      <c r="E79" s="1025"/>
      <c r="F79" s="1026"/>
      <c r="G79" s="1053"/>
      <c r="H79" s="642">
        <f>+G79-F79</f>
        <v>0</v>
      </c>
      <c r="I79" s="1019">
        <f>G79-E79</f>
        <v>0</v>
      </c>
      <c r="J79" s="1024"/>
      <c r="K79" s="642"/>
      <c r="L79" s="642"/>
    </row>
    <row r="80" spans="1:12" ht="43.5" customHeight="1">
      <c r="A80" s="639"/>
      <c r="B80" s="633"/>
      <c r="C80" s="662">
        <v>4851</v>
      </c>
      <c r="D80" s="989" t="s">
        <v>291</v>
      </c>
      <c r="E80" s="1025"/>
      <c r="F80" s="1026"/>
      <c r="G80" s="1053"/>
      <c r="H80" s="642">
        <f>+G80-F80</f>
        <v>0</v>
      </c>
      <c r="I80" s="1019">
        <f>G80-E80</f>
        <v>0</v>
      </c>
      <c r="J80" s="1024"/>
      <c r="K80" s="642"/>
      <c r="L80" s="642"/>
    </row>
    <row r="81" spans="1:12" s="690" customFormat="1" ht="19.5" customHeight="1">
      <c r="A81" s="639"/>
      <c r="B81" s="633"/>
      <c r="C81" s="662">
        <v>4861</v>
      </c>
      <c r="D81" s="997" t="s">
        <v>292</v>
      </c>
      <c r="E81" s="1025"/>
      <c r="F81" s="1026"/>
      <c r="G81" s="1053"/>
      <c r="H81" s="642">
        <f t="shared" si="3"/>
        <v>0</v>
      </c>
      <c r="I81" s="1019">
        <f t="shared" si="2"/>
        <v>0</v>
      </c>
      <c r="J81" s="1024"/>
      <c r="K81" s="642"/>
      <c r="L81" s="642"/>
    </row>
    <row r="82" spans="1:12" ht="19.5" customHeight="1">
      <c r="A82" s="680"/>
      <c r="B82" s="682"/>
      <c r="C82" s="662">
        <v>4891</v>
      </c>
      <c r="D82" s="997" t="s">
        <v>293</v>
      </c>
      <c r="E82" s="1018"/>
      <c r="F82" s="998"/>
      <c r="G82" s="1053"/>
      <c r="H82" s="642">
        <f t="shared" si="3"/>
        <v>0</v>
      </c>
      <c r="I82" s="1019">
        <f t="shared" si="2"/>
        <v>0</v>
      </c>
      <c r="J82" s="1020"/>
      <c r="K82" s="642"/>
      <c r="L82" s="642"/>
    </row>
    <row r="83" spans="1:12" ht="9.9499999999999993" customHeight="1">
      <c r="A83" s="689"/>
      <c r="B83" s="689"/>
      <c r="C83" s="681"/>
      <c r="D83" s="654"/>
      <c r="E83" s="1028"/>
      <c r="F83" s="1028"/>
      <c r="G83" s="1054"/>
      <c r="H83" s="657"/>
      <c r="I83" s="1029"/>
      <c r="J83" s="657"/>
      <c r="K83" s="657"/>
      <c r="L83" s="657"/>
    </row>
    <row r="84" spans="1:12" s="700" customFormat="1" ht="28.5">
      <c r="A84" s="1841" t="s">
        <v>202</v>
      </c>
      <c r="B84" s="1841"/>
      <c r="C84" s="1030"/>
      <c r="D84" s="1031" t="s">
        <v>294</v>
      </c>
      <c r="E84" s="1003">
        <f>SUM(E86:E90)</f>
        <v>15515.71</v>
      </c>
      <c r="F84" s="1003">
        <f>SUM(F86:F90)</f>
        <v>0</v>
      </c>
      <c r="G84" s="1051">
        <f>SUM(G86:G90)</f>
        <v>0</v>
      </c>
      <c r="H84" s="670">
        <f>+G84-F84</f>
        <v>0</v>
      </c>
      <c r="I84" s="1004">
        <f>G84-E84</f>
        <v>-15515.71</v>
      </c>
      <c r="J84" s="1005"/>
      <c r="K84" s="670">
        <f>SUM(K86:K90)</f>
        <v>53106.1</v>
      </c>
      <c r="L84" s="670">
        <f>SUM(L86:L90)</f>
        <v>0</v>
      </c>
    </row>
    <row r="85" spans="1:12" s="689" customFormat="1" ht="23.25" customHeight="1">
      <c r="A85" s="970" t="s">
        <v>204</v>
      </c>
      <c r="B85" s="970" t="s">
        <v>38</v>
      </c>
      <c r="C85" s="701"/>
      <c r="D85" s="1006" t="s">
        <v>221</v>
      </c>
      <c r="E85" s="1032"/>
      <c r="F85" s="1032"/>
      <c r="G85" s="1055"/>
      <c r="H85" s="702"/>
      <c r="I85" s="1033"/>
      <c r="J85" s="1034"/>
      <c r="K85" s="702"/>
      <c r="L85" s="702"/>
    </row>
    <row r="86" spans="1:12" s="704" customFormat="1" ht="15.75" customHeight="1">
      <c r="A86" s="703"/>
      <c r="B86" s="703"/>
      <c r="C86" s="1035">
        <v>5121</v>
      </c>
      <c r="D86" s="997" t="s">
        <v>295</v>
      </c>
      <c r="E86" s="1026"/>
      <c r="F86" s="998">
        <v>0</v>
      </c>
      <c r="G86" s="1053">
        <v>0</v>
      </c>
      <c r="H86" s="642">
        <f t="shared" si="3"/>
        <v>0</v>
      </c>
      <c r="I86" s="1019">
        <f>G86-E86</f>
        <v>0</v>
      </c>
      <c r="J86" s="999"/>
      <c r="K86" s="642">
        <v>33000</v>
      </c>
      <c r="L86" s="642">
        <f>G86</f>
        <v>0</v>
      </c>
    </row>
    <row r="87" spans="1:12" s="704" customFormat="1" ht="33.75" customHeight="1">
      <c r="A87" s="639"/>
      <c r="B87" s="639"/>
      <c r="C87" s="1035">
        <v>5122</v>
      </c>
      <c r="D87" s="997" t="s">
        <v>296</v>
      </c>
      <c r="E87" s="1026">
        <v>15515.71</v>
      </c>
      <c r="F87" s="998">
        <v>0</v>
      </c>
      <c r="G87" s="1053">
        <v>0</v>
      </c>
      <c r="H87" s="642">
        <f t="shared" si="3"/>
        <v>0</v>
      </c>
      <c r="I87" s="1019">
        <f>G87-E87</f>
        <v>-15515.71</v>
      </c>
      <c r="J87" s="999"/>
      <c r="K87" s="642">
        <v>19106.099999999999</v>
      </c>
      <c r="L87" s="642">
        <f>G87</f>
        <v>0</v>
      </c>
    </row>
    <row r="88" spans="1:12" s="704" customFormat="1" thickBot="1">
      <c r="A88" s="680"/>
      <c r="B88" s="680"/>
      <c r="C88" s="1035">
        <v>5129</v>
      </c>
      <c r="D88" s="997" t="s">
        <v>297</v>
      </c>
      <c r="E88" s="1036"/>
      <c r="F88" s="1037">
        <v>0</v>
      </c>
      <c r="G88" s="1056">
        <v>0</v>
      </c>
      <c r="H88" s="1038">
        <f t="shared" si="3"/>
        <v>0</v>
      </c>
      <c r="I88" s="1039">
        <f>G88-E88</f>
        <v>0</v>
      </c>
      <c r="J88" s="999"/>
      <c r="K88" s="642">
        <v>1000</v>
      </c>
      <c r="L88" s="642">
        <f>G88</f>
        <v>0</v>
      </c>
    </row>
    <row r="89" spans="1:12" s="704" customFormat="1" ht="14.25" hidden="1">
      <c r="A89" s="639"/>
      <c r="B89" s="639"/>
      <c r="C89" s="1035">
        <v>5131</v>
      </c>
      <c r="D89" s="648" t="s">
        <v>298</v>
      </c>
      <c r="E89" s="1040"/>
      <c r="F89" s="1040"/>
      <c r="G89" s="1041"/>
      <c r="H89" s="1041">
        <f>+G89-F89</f>
        <v>0</v>
      </c>
      <c r="I89" s="1041">
        <f>G89-E89</f>
        <v>0</v>
      </c>
      <c r="J89" s="683"/>
      <c r="K89" s="642"/>
      <c r="L89" s="642"/>
    </row>
    <row r="90" spans="1:12" s="704" customFormat="1" ht="15.75" hidden="1" customHeight="1">
      <c r="A90" s="680"/>
      <c r="B90" s="680"/>
      <c r="C90" s="1035">
        <v>5132</v>
      </c>
      <c r="D90" s="648" t="s">
        <v>299</v>
      </c>
      <c r="E90" s="683"/>
      <c r="F90" s="683"/>
      <c r="G90" s="642"/>
      <c r="H90" s="642">
        <f t="shared" si="3"/>
        <v>0</v>
      </c>
      <c r="I90" s="642">
        <f>G90-E90</f>
        <v>0</v>
      </c>
      <c r="J90" s="683"/>
      <c r="K90" s="642"/>
      <c r="L90" s="642"/>
    </row>
    <row r="91" spans="1:12">
      <c r="A91" s="689"/>
      <c r="B91" s="689"/>
      <c r="C91" s="681"/>
      <c r="D91" s="622"/>
      <c r="E91" s="647"/>
      <c r="F91" s="647"/>
      <c r="G91" s="1042"/>
      <c r="H91" s="647"/>
      <c r="I91" s="647"/>
      <c r="J91" s="647"/>
      <c r="K91" s="647"/>
      <c r="L91" s="647"/>
    </row>
  </sheetData>
  <mergeCells count="12">
    <mergeCell ref="J18:J22"/>
    <mergeCell ref="A84:B84"/>
    <mergeCell ref="A2:H2"/>
    <mergeCell ref="D3:I3"/>
    <mergeCell ref="A6:B6"/>
    <mergeCell ref="A7:B7"/>
    <mergeCell ref="C7:D7"/>
    <mergeCell ref="A10:A18"/>
    <mergeCell ref="B10:B12"/>
    <mergeCell ref="B13:B14"/>
    <mergeCell ref="B15:B16"/>
    <mergeCell ref="B17:B18"/>
  </mergeCells>
  <conditionalFormatting sqref="C8:D8">
    <cfRule type="cellIs" dxfId="5" priority="2" stopIfTrue="1" operator="equal">
      <formula>0</formula>
    </cfRule>
  </conditionalFormatting>
  <conditionalFormatting sqref="D14:D15">
    <cfRule type="cellIs" dxfId="4" priority="1" stopIfTrue="1" operator="equal">
      <formula>0</formula>
    </cfRule>
  </conditionalFormatting>
  <pageMargins left="0.19685039370078741" right="0.15748031496062992" top="0.19685039370078741" bottom="0.15748031496062992" header="0.19685039370078741" footer="0.15748031496062992"/>
  <pageSetup paperSize="9" scale="80" orientation="landscape" verticalDpi="1200" r:id="rId1"/>
  <headerFooter alignWithMargins="0">
    <oddFooter>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90"/>
  <sheetViews>
    <sheetView topLeftCell="A4" workbookViewId="0">
      <selection activeCell="I23" sqref="I23"/>
    </sheetView>
  </sheetViews>
  <sheetFormatPr defaultRowHeight="13.5"/>
  <cols>
    <col min="1" max="1" width="9.140625" style="789"/>
    <col min="2" max="2" width="12.28515625" style="789" customWidth="1"/>
    <col min="3" max="3" width="6.7109375" style="727" customWidth="1"/>
    <col min="4" max="4" width="45.5703125" style="805" customWidth="1"/>
    <col min="5" max="5" width="11.7109375" style="728" customWidth="1"/>
    <col min="6" max="6" width="13.7109375" style="728" customWidth="1"/>
    <col min="7" max="7" width="11" style="728" customWidth="1"/>
    <col min="8" max="8" width="12.5703125" style="728" customWidth="1"/>
    <col min="9" max="9" width="14.7109375" style="728" customWidth="1"/>
    <col min="10" max="10" width="31" style="728" customWidth="1"/>
    <col min="11" max="12" width="11" style="728" customWidth="1"/>
    <col min="13" max="257" width="9.140625" style="729"/>
    <col min="258" max="258" width="12.28515625" style="729" customWidth="1"/>
    <col min="259" max="259" width="6.7109375" style="729" customWidth="1"/>
    <col min="260" max="260" width="45.5703125" style="729" customWidth="1"/>
    <col min="261" max="261" width="11.7109375" style="729" customWidth="1"/>
    <col min="262" max="262" width="13.7109375" style="729" customWidth="1"/>
    <col min="263" max="263" width="11" style="729" customWidth="1"/>
    <col min="264" max="264" width="12.5703125" style="729" customWidth="1"/>
    <col min="265" max="265" width="14.7109375" style="729" customWidth="1"/>
    <col min="266" max="266" width="31" style="729" customWidth="1"/>
    <col min="267" max="268" width="11" style="729" customWidth="1"/>
    <col min="269" max="513" width="9.140625" style="729"/>
    <col min="514" max="514" width="12.28515625" style="729" customWidth="1"/>
    <col min="515" max="515" width="6.7109375" style="729" customWidth="1"/>
    <col min="516" max="516" width="45.5703125" style="729" customWidth="1"/>
    <col min="517" max="517" width="11.7109375" style="729" customWidth="1"/>
    <col min="518" max="518" width="13.7109375" style="729" customWidth="1"/>
    <col min="519" max="519" width="11" style="729" customWidth="1"/>
    <col min="520" max="520" width="12.5703125" style="729" customWidth="1"/>
    <col min="521" max="521" width="14.7109375" style="729" customWidth="1"/>
    <col min="522" max="522" width="31" style="729" customWidth="1"/>
    <col min="523" max="524" width="11" style="729" customWidth="1"/>
    <col min="525" max="769" width="9.140625" style="729"/>
    <col min="770" max="770" width="12.28515625" style="729" customWidth="1"/>
    <col min="771" max="771" width="6.7109375" style="729" customWidth="1"/>
    <col min="772" max="772" width="45.5703125" style="729" customWidth="1"/>
    <col min="773" max="773" width="11.7109375" style="729" customWidth="1"/>
    <col min="774" max="774" width="13.7109375" style="729" customWidth="1"/>
    <col min="775" max="775" width="11" style="729" customWidth="1"/>
    <col min="776" max="776" width="12.5703125" style="729" customWidth="1"/>
    <col min="777" max="777" width="14.7109375" style="729" customWidth="1"/>
    <col min="778" max="778" width="31" style="729" customWidth="1"/>
    <col min="779" max="780" width="11" style="729" customWidth="1"/>
    <col min="781" max="1025" width="9.140625" style="729"/>
    <col min="1026" max="1026" width="12.28515625" style="729" customWidth="1"/>
    <col min="1027" max="1027" width="6.7109375" style="729" customWidth="1"/>
    <col min="1028" max="1028" width="45.5703125" style="729" customWidth="1"/>
    <col min="1029" max="1029" width="11.7109375" style="729" customWidth="1"/>
    <col min="1030" max="1030" width="13.7109375" style="729" customWidth="1"/>
    <col min="1031" max="1031" width="11" style="729" customWidth="1"/>
    <col min="1032" max="1032" width="12.5703125" style="729" customWidth="1"/>
    <col min="1033" max="1033" width="14.7109375" style="729" customWidth="1"/>
    <col min="1034" max="1034" width="31" style="729" customWidth="1"/>
    <col min="1035" max="1036" width="11" style="729" customWidth="1"/>
    <col min="1037" max="1281" width="9.140625" style="729"/>
    <col min="1282" max="1282" width="12.28515625" style="729" customWidth="1"/>
    <col min="1283" max="1283" width="6.7109375" style="729" customWidth="1"/>
    <col min="1284" max="1284" width="45.5703125" style="729" customWidth="1"/>
    <col min="1285" max="1285" width="11.7109375" style="729" customWidth="1"/>
    <col min="1286" max="1286" width="13.7109375" style="729" customWidth="1"/>
    <col min="1287" max="1287" width="11" style="729" customWidth="1"/>
    <col min="1288" max="1288" width="12.5703125" style="729" customWidth="1"/>
    <col min="1289" max="1289" width="14.7109375" style="729" customWidth="1"/>
    <col min="1290" max="1290" width="31" style="729" customWidth="1"/>
    <col min="1291" max="1292" width="11" style="729" customWidth="1"/>
    <col min="1293" max="1537" width="9.140625" style="729"/>
    <col min="1538" max="1538" width="12.28515625" style="729" customWidth="1"/>
    <col min="1539" max="1539" width="6.7109375" style="729" customWidth="1"/>
    <col min="1540" max="1540" width="45.5703125" style="729" customWidth="1"/>
    <col min="1541" max="1541" width="11.7109375" style="729" customWidth="1"/>
    <col min="1542" max="1542" width="13.7109375" style="729" customWidth="1"/>
    <col min="1543" max="1543" width="11" style="729" customWidth="1"/>
    <col min="1544" max="1544" width="12.5703125" style="729" customWidth="1"/>
    <col min="1545" max="1545" width="14.7109375" style="729" customWidth="1"/>
    <col min="1546" max="1546" width="31" style="729" customWidth="1"/>
    <col min="1547" max="1548" width="11" style="729" customWidth="1"/>
    <col min="1549" max="1793" width="9.140625" style="729"/>
    <col min="1794" max="1794" width="12.28515625" style="729" customWidth="1"/>
    <col min="1795" max="1795" width="6.7109375" style="729" customWidth="1"/>
    <col min="1796" max="1796" width="45.5703125" style="729" customWidth="1"/>
    <col min="1797" max="1797" width="11.7109375" style="729" customWidth="1"/>
    <col min="1798" max="1798" width="13.7109375" style="729" customWidth="1"/>
    <col min="1799" max="1799" width="11" style="729" customWidth="1"/>
    <col min="1800" max="1800" width="12.5703125" style="729" customWidth="1"/>
    <col min="1801" max="1801" width="14.7109375" style="729" customWidth="1"/>
    <col min="1802" max="1802" width="31" style="729" customWidth="1"/>
    <col min="1803" max="1804" width="11" style="729" customWidth="1"/>
    <col min="1805" max="2049" width="9.140625" style="729"/>
    <col min="2050" max="2050" width="12.28515625" style="729" customWidth="1"/>
    <col min="2051" max="2051" width="6.7109375" style="729" customWidth="1"/>
    <col min="2052" max="2052" width="45.5703125" style="729" customWidth="1"/>
    <col min="2053" max="2053" width="11.7109375" style="729" customWidth="1"/>
    <col min="2054" max="2054" width="13.7109375" style="729" customWidth="1"/>
    <col min="2055" max="2055" width="11" style="729" customWidth="1"/>
    <col min="2056" max="2056" width="12.5703125" style="729" customWidth="1"/>
    <col min="2057" max="2057" width="14.7109375" style="729" customWidth="1"/>
    <col min="2058" max="2058" width="31" style="729" customWidth="1"/>
    <col min="2059" max="2060" width="11" style="729" customWidth="1"/>
    <col min="2061" max="2305" width="9.140625" style="729"/>
    <col min="2306" max="2306" width="12.28515625" style="729" customWidth="1"/>
    <col min="2307" max="2307" width="6.7109375" style="729" customWidth="1"/>
    <col min="2308" max="2308" width="45.5703125" style="729" customWidth="1"/>
    <col min="2309" max="2309" width="11.7109375" style="729" customWidth="1"/>
    <col min="2310" max="2310" width="13.7109375" style="729" customWidth="1"/>
    <col min="2311" max="2311" width="11" style="729" customWidth="1"/>
    <col min="2312" max="2312" width="12.5703125" style="729" customWidth="1"/>
    <col min="2313" max="2313" width="14.7109375" style="729" customWidth="1"/>
    <col min="2314" max="2314" width="31" style="729" customWidth="1"/>
    <col min="2315" max="2316" width="11" style="729" customWidth="1"/>
    <col min="2317" max="2561" width="9.140625" style="729"/>
    <col min="2562" max="2562" width="12.28515625" style="729" customWidth="1"/>
    <col min="2563" max="2563" width="6.7109375" style="729" customWidth="1"/>
    <col min="2564" max="2564" width="45.5703125" style="729" customWidth="1"/>
    <col min="2565" max="2565" width="11.7109375" style="729" customWidth="1"/>
    <col min="2566" max="2566" width="13.7109375" style="729" customWidth="1"/>
    <col min="2567" max="2567" width="11" style="729" customWidth="1"/>
    <col min="2568" max="2568" width="12.5703125" style="729" customWidth="1"/>
    <col min="2569" max="2569" width="14.7109375" style="729" customWidth="1"/>
    <col min="2570" max="2570" width="31" style="729" customWidth="1"/>
    <col min="2571" max="2572" width="11" style="729" customWidth="1"/>
    <col min="2573" max="2817" width="9.140625" style="729"/>
    <col min="2818" max="2818" width="12.28515625" style="729" customWidth="1"/>
    <col min="2819" max="2819" width="6.7109375" style="729" customWidth="1"/>
    <col min="2820" max="2820" width="45.5703125" style="729" customWidth="1"/>
    <col min="2821" max="2821" width="11.7109375" style="729" customWidth="1"/>
    <col min="2822" max="2822" width="13.7109375" style="729" customWidth="1"/>
    <col min="2823" max="2823" width="11" style="729" customWidth="1"/>
    <col min="2824" max="2824" width="12.5703125" style="729" customWidth="1"/>
    <col min="2825" max="2825" width="14.7109375" style="729" customWidth="1"/>
    <col min="2826" max="2826" width="31" style="729" customWidth="1"/>
    <col min="2827" max="2828" width="11" style="729" customWidth="1"/>
    <col min="2829" max="3073" width="9.140625" style="729"/>
    <col min="3074" max="3074" width="12.28515625" style="729" customWidth="1"/>
    <col min="3075" max="3075" width="6.7109375" style="729" customWidth="1"/>
    <col min="3076" max="3076" width="45.5703125" style="729" customWidth="1"/>
    <col min="3077" max="3077" width="11.7109375" style="729" customWidth="1"/>
    <col min="3078" max="3078" width="13.7109375" style="729" customWidth="1"/>
    <col min="3079" max="3079" width="11" style="729" customWidth="1"/>
    <col min="3080" max="3080" width="12.5703125" style="729" customWidth="1"/>
    <col min="3081" max="3081" width="14.7109375" style="729" customWidth="1"/>
    <col min="3082" max="3082" width="31" style="729" customWidth="1"/>
    <col min="3083" max="3084" width="11" style="729" customWidth="1"/>
    <col min="3085" max="3329" width="9.140625" style="729"/>
    <col min="3330" max="3330" width="12.28515625" style="729" customWidth="1"/>
    <col min="3331" max="3331" width="6.7109375" style="729" customWidth="1"/>
    <col min="3332" max="3332" width="45.5703125" style="729" customWidth="1"/>
    <col min="3333" max="3333" width="11.7109375" style="729" customWidth="1"/>
    <col min="3334" max="3334" width="13.7109375" style="729" customWidth="1"/>
    <col min="3335" max="3335" width="11" style="729" customWidth="1"/>
    <col min="3336" max="3336" width="12.5703125" style="729" customWidth="1"/>
    <col min="3337" max="3337" width="14.7109375" style="729" customWidth="1"/>
    <col min="3338" max="3338" width="31" style="729" customWidth="1"/>
    <col min="3339" max="3340" width="11" style="729" customWidth="1"/>
    <col min="3341" max="3585" width="9.140625" style="729"/>
    <col min="3586" max="3586" width="12.28515625" style="729" customWidth="1"/>
    <col min="3587" max="3587" width="6.7109375" style="729" customWidth="1"/>
    <col min="3588" max="3588" width="45.5703125" style="729" customWidth="1"/>
    <col min="3589" max="3589" width="11.7109375" style="729" customWidth="1"/>
    <col min="3590" max="3590" width="13.7109375" style="729" customWidth="1"/>
    <col min="3591" max="3591" width="11" style="729" customWidth="1"/>
    <col min="3592" max="3592" width="12.5703125" style="729" customWidth="1"/>
    <col min="3593" max="3593" width="14.7109375" style="729" customWidth="1"/>
    <col min="3594" max="3594" width="31" style="729" customWidth="1"/>
    <col min="3595" max="3596" width="11" style="729" customWidth="1"/>
    <col min="3597" max="3841" width="9.140625" style="729"/>
    <col min="3842" max="3842" width="12.28515625" style="729" customWidth="1"/>
    <col min="3843" max="3843" width="6.7109375" style="729" customWidth="1"/>
    <col min="3844" max="3844" width="45.5703125" style="729" customWidth="1"/>
    <col min="3845" max="3845" width="11.7109375" style="729" customWidth="1"/>
    <col min="3846" max="3846" width="13.7109375" style="729" customWidth="1"/>
    <col min="3847" max="3847" width="11" style="729" customWidth="1"/>
    <col min="3848" max="3848" width="12.5703125" style="729" customWidth="1"/>
    <col min="3849" max="3849" width="14.7109375" style="729" customWidth="1"/>
    <col min="3850" max="3850" width="31" style="729" customWidth="1"/>
    <col min="3851" max="3852" width="11" style="729" customWidth="1"/>
    <col min="3853" max="4097" width="9.140625" style="729"/>
    <col min="4098" max="4098" width="12.28515625" style="729" customWidth="1"/>
    <col min="4099" max="4099" width="6.7109375" style="729" customWidth="1"/>
    <col min="4100" max="4100" width="45.5703125" style="729" customWidth="1"/>
    <col min="4101" max="4101" width="11.7109375" style="729" customWidth="1"/>
    <col min="4102" max="4102" width="13.7109375" style="729" customWidth="1"/>
    <col min="4103" max="4103" width="11" style="729" customWidth="1"/>
    <col min="4104" max="4104" width="12.5703125" style="729" customWidth="1"/>
    <col min="4105" max="4105" width="14.7109375" style="729" customWidth="1"/>
    <col min="4106" max="4106" width="31" style="729" customWidth="1"/>
    <col min="4107" max="4108" width="11" style="729" customWidth="1"/>
    <col min="4109" max="4353" width="9.140625" style="729"/>
    <col min="4354" max="4354" width="12.28515625" style="729" customWidth="1"/>
    <col min="4355" max="4355" width="6.7109375" style="729" customWidth="1"/>
    <col min="4356" max="4356" width="45.5703125" style="729" customWidth="1"/>
    <col min="4357" max="4357" width="11.7109375" style="729" customWidth="1"/>
    <col min="4358" max="4358" width="13.7109375" style="729" customWidth="1"/>
    <col min="4359" max="4359" width="11" style="729" customWidth="1"/>
    <col min="4360" max="4360" width="12.5703125" style="729" customWidth="1"/>
    <col min="4361" max="4361" width="14.7109375" style="729" customWidth="1"/>
    <col min="4362" max="4362" width="31" style="729" customWidth="1"/>
    <col min="4363" max="4364" width="11" style="729" customWidth="1"/>
    <col min="4365" max="4609" width="9.140625" style="729"/>
    <col min="4610" max="4610" width="12.28515625" style="729" customWidth="1"/>
    <col min="4611" max="4611" width="6.7109375" style="729" customWidth="1"/>
    <col min="4612" max="4612" width="45.5703125" style="729" customWidth="1"/>
    <col min="4613" max="4613" width="11.7109375" style="729" customWidth="1"/>
    <col min="4614" max="4614" width="13.7109375" style="729" customWidth="1"/>
    <col min="4615" max="4615" width="11" style="729" customWidth="1"/>
    <col min="4616" max="4616" width="12.5703125" style="729" customWidth="1"/>
    <col min="4617" max="4617" width="14.7109375" style="729" customWidth="1"/>
    <col min="4618" max="4618" width="31" style="729" customWidth="1"/>
    <col min="4619" max="4620" width="11" style="729" customWidth="1"/>
    <col min="4621" max="4865" width="9.140625" style="729"/>
    <col min="4866" max="4866" width="12.28515625" style="729" customWidth="1"/>
    <col min="4867" max="4867" width="6.7109375" style="729" customWidth="1"/>
    <col min="4868" max="4868" width="45.5703125" style="729" customWidth="1"/>
    <col min="4869" max="4869" width="11.7109375" style="729" customWidth="1"/>
    <col min="4870" max="4870" width="13.7109375" style="729" customWidth="1"/>
    <col min="4871" max="4871" width="11" style="729" customWidth="1"/>
    <col min="4872" max="4872" width="12.5703125" style="729" customWidth="1"/>
    <col min="4873" max="4873" width="14.7109375" style="729" customWidth="1"/>
    <col min="4874" max="4874" width="31" style="729" customWidth="1"/>
    <col min="4875" max="4876" width="11" style="729" customWidth="1"/>
    <col min="4877" max="5121" width="9.140625" style="729"/>
    <col min="5122" max="5122" width="12.28515625" style="729" customWidth="1"/>
    <col min="5123" max="5123" width="6.7109375" style="729" customWidth="1"/>
    <col min="5124" max="5124" width="45.5703125" style="729" customWidth="1"/>
    <col min="5125" max="5125" width="11.7109375" style="729" customWidth="1"/>
    <col min="5126" max="5126" width="13.7109375" style="729" customWidth="1"/>
    <col min="5127" max="5127" width="11" style="729" customWidth="1"/>
    <col min="5128" max="5128" width="12.5703125" style="729" customWidth="1"/>
    <col min="5129" max="5129" width="14.7109375" style="729" customWidth="1"/>
    <col min="5130" max="5130" width="31" style="729" customWidth="1"/>
    <col min="5131" max="5132" width="11" style="729" customWidth="1"/>
    <col min="5133" max="5377" width="9.140625" style="729"/>
    <col min="5378" max="5378" width="12.28515625" style="729" customWidth="1"/>
    <col min="5379" max="5379" width="6.7109375" style="729" customWidth="1"/>
    <col min="5380" max="5380" width="45.5703125" style="729" customWidth="1"/>
    <col min="5381" max="5381" width="11.7109375" style="729" customWidth="1"/>
    <col min="5382" max="5382" width="13.7109375" style="729" customWidth="1"/>
    <col min="5383" max="5383" width="11" style="729" customWidth="1"/>
    <col min="5384" max="5384" width="12.5703125" style="729" customWidth="1"/>
    <col min="5385" max="5385" width="14.7109375" style="729" customWidth="1"/>
    <col min="5386" max="5386" width="31" style="729" customWidth="1"/>
    <col min="5387" max="5388" width="11" style="729" customWidth="1"/>
    <col min="5389" max="5633" width="9.140625" style="729"/>
    <col min="5634" max="5634" width="12.28515625" style="729" customWidth="1"/>
    <col min="5635" max="5635" width="6.7109375" style="729" customWidth="1"/>
    <col min="5636" max="5636" width="45.5703125" style="729" customWidth="1"/>
    <col min="5637" max="5637" width="11.7109375" style="729" customWidth="1"/>
    <col min="5638" max="5638" width="13.7109375" style="729" customWidth="1"/>
    <col min="5639" max="5639" width="11" style="729" customWidth="1"/>
    <col min="5640" max="5640" width="12.5703125" style="729" customWidth="1"/>
    <col min="5641" max="5641" width="14.7109375" style="729" customWidth="1"/>
    <col min="5642" max="5642" width="31" style="729" customWidth="1"/>
    <col min="5643" max="5644" width="11" style="729" customWidth="1"/>
    <col min="5645" max="5889" width="9.140625" style="729"/>
    <col min="5890" max="5890" width="12.28515625" style="729" customWidth="1"/>
    <col min="5891" max="5891" width="6.7109375" style="729" customWidth="1"/>
    <col min="5892" max="5892" width="45.5703125" style="729" customWidth="1"/>
    <col min="5893" max="5893" width="11.7109375" style="729" customWidth="1"/>
    <col min="5894" max="5894" width="13.7109375" style="729" customWidth="1"/>
    <col min="5895" max="5895" width="11" style="729" customWidth="1"/>
    <col min="5896" max="5896" width="12.5703125" style="729" customWidth="1"/>
    <col min="5897" max="5897" width="14.7109375" style="729" customWidth="1"/>
    <col min="5898" max="5898" width="31" style="729" customWidth="1"/>
    <col min="5899" max="5900" width="11" style="729" customWidth="1"/>
    <col min="5901" max="6145" width="9.140625" style="729"/>
    <col min="6146" max="6146" width="12.28515625" style="729" customWidth="1"/>
    <col min="6147" max="6147" width="6.7109375" style="729" customWidth="1"/>
    <col min="6148" max="6148" width="45.5703125" style="729" customWidth="1"/>
    <col min="6149" max="6149" width="11.7109375" style="729" customWidth="1"/>
    <col min="6150" max="6150" width="13.7109375" style="729" customWidth="1"/>
    <col min="6151" max="6151" width="11" style="729" customWidth="1"/>
    <col min="6152" max="6152" width="12.5703125" style="729" customWidth="1"/>
    <col min="6153" max="6153" width="14.7109375" style="729" customWidth="1"/>
    <col min="6154" max="6154" width="31" style="729" customWidth="1"/>
    <col min="6155" max="6156" width="11" style="729" customWidth="1"/>
    <col min="6157" max="6401" width="9.140625" style="729"/>
    <col min="6402" max="6402" width="12.28515625" style="729" customWidth="1"/>
    <col min="6403" max="6403" width="6.7109375" style="729" customWidth="1"/>
    <col min="6404" max="6404" width="45.5703125" style="729" customWidth="1"/>
    <col min="6405" max="6405" width="11.7109375" style="729" customWidth="1"/>
    <col min="6406" max="6406" width="13.7109375" style="729" customWidth="1"/>
    <col min="6407" max="6407" width="11" style="729" customWidth="1"/>
    <col min="6408" max="6408" width="12.5703125" style="729" customWidth="1"/>
    <col min="6409" max="6409" width="14.7109375" style="729" customWidth="1"/>
    <col min="6410" max="6410" width="31" style="729" customWidth="1"/>
    <col min="6411" max="6412" width="11" style="729" customWidth="1"/>
    <col min="6413" max="6657" width="9.140625" style="729"/>
    <col min="6658" max="6658" width="12.28515625" style="729" customWidth="1"/>
    <col min="6659" max="6659" width="6.7109375" style="729" customWidth="1"/>
    <col min="6660" max="6660" width="45.5703125" style="729" customWidth="1"/>
    <col min="6661" max="6661" width="11.7109375" style="729" customWidth="1"/>
    <col min="6662" max="6662" width="13.7109375" style="729" customWidth="1"/>
    <col min="6663" max="6663" width="11" style="729" customWidth="1"/>
    <col min="6664" max="6664" width="12.5703125" style="729" customWidth="1"/>
    <col min="6665" max="6665" width="14.7109375" style="729" customWidth="1"/>
    <col min="6666" max="6666" width="31" style="729" customWidth="1"/>
    <col min="6667" max="6668" width="11" style="729" customWidth="1"/>
    <col min="6669" max="6913" width="9.140625" style="729"/>
    <col min="6914" max="6914" width="12.28515625" style="729" customWidth="1"/>
    <col min="6915" max="6915" width="6.7109375" style="729" customWidth="1"/>
    <col min="6916" max="6916" width="45.5703125" style="729" customWidth="1"/>
    <col min="6917" max="6917" width="11.7109375" style="729" customWidth="1"/>
    <col min="6918" max="6918" width="13.7109375" style="729" customWidth="1"/>
    <col min="6919" max="6919" width="11" style="729" customWidth="1"/>
    <col min="6920" max="6920" width="12.5703125" style="729" customWidth="1"/>
    <col min="6921" max="6921" width="14.7109375" style="729" customWidth="1"/>
    <col min="6922" max="6922" width="31" style="729" customWidth="1"/>
    <col min="6923" max="6924" width="11" style="729" customWidth="1"/>
    <col min="6925" max="7169" width="9.140625" style="729"/>
    <col min="7170" max="7170" width="12.28515625" style="729" customWidth="1"/>
    <col min="7171" max="7171" width="6.7109375" style="729" customWidth="1"/>
    <col min="7172" max="7172" width="45.5703125" style="729" customWidth="1"/>
    <col min="7173" max="7173" width="11.7109375" style="729" customWidth="1"/>
    <col min="7174" max="7174" width="13.7109375" style="729" customWidth="1"/>
    <col min="7175" max="7175" width="11" style="729" customWidth="1"/>
    <col min="7176" max="7176" width="12.5703125" style="729" customWidth="1"/>
    <col min="7177" max="7177" width="14.7109375" style="729" customWidth="1"/>
    <col min="7178" max="7178" width="31" style="729" customWidth="1"/>
    <col min="7179" max="7180" width="11" style="729" customWidth="1"/>
    <col min="7181" max="7425" width="9.140625" style="729"/>
    <col min="7426" max="7426" width="12.28515625" style="729" customWidth="1"/>
    <col min="7427" max="7427" width="6.7109375" style="729" customWidth="1"/>
    <col min="7428" max="7428" width="45.5703125" style="729" customWidth="1"/>
    <col min="7429" max="7429" width="11.7109375" style="729" customWidth="1"/>
    <col min="7430" max="7430" width="13.7109375" style="729" customWidth="1"/>
    <col min="7431" max="7431" width="11" style="729" customWidth="1"/>
    <col min="7432" max="7432" width="12.5703125" style="729" customWidth="1"/>
    <col min="7433" max="7433" width="14.7109375" style="729" customWidth="1"/>
    <col min="7434" max="7434" width="31" style="729" customWidth="1"/>
    <col min="7435" max="7436" width="11" style="729" customWidth="1"/>
    <col min="7437" max="7681" width="9.140625" style="729"/>
    <col min="7682" max="7682" width="12.28515625" style="729" customWidth="1"/>
    <col min="7683" max="7683" width="6.7109375" style="729" customWidth="1"/>
    <col min="7684" max="7684" width="45.5703125" style="729" customWidth="1"/>
    <col min="7685" max="7685" width="11.7109375" style="729" customWidth="1"/>
    <col min="7686" max="7686" width="13.7109375" style="729" customWidth="1"/>
    <col min="7687" max="7687" width="11" style="729" customWidth="1"/>
    <col min="7688" max="7688" width="12.5703125" style="729" customWidth="1"/>
    <col min="7689" max="7689" width="14.7109375" style="729" customWidth="1"/>
    <col min="7690" max="7690" width="31" style="729" customWidth="1"/>
    <col min="7691" max="7692" width="11" style="729" customWidth="1"/>
    <col min="7693" max="7937" width="9.140625" style="729"/>
    <col min="7938" max="7938" width="12.28515625" style="729" customWidth="1"/>
    <col min="7939" max="7939" width="6.7109375" style="729" customWidth="1"/>
    <col min="7940" max="7940" width="45.5703125" style="729" customWidth="1"/>
    <col min="7941" max="7941" width="11.7109375" style="729" customWidth="1"/>
    <col min="7942" max="7942" width="13.7109375" style="729" customWidth="1"/>
    <col min="7943" max="7943" width="11" style="729" customWidth="1"/>
    <col min="7944" max="7944" width="12.5703125" style="729" customWidth="1"/>
    <col min="7945" max="7945" width="14.7109375" style="729" customWidth="1"/>
    <col min="7946" max="7946" width="31" style="729" customWidth="1"/>
    <col min="7947" max="7948" width="11" style="729" customWidth="1"/>
    <col min="7949" max="8193" width="9.140625" style="729"/>
    <col min="8194" max="8194" width="12.28515625" style="729" customWidth="1"/>
    <col min="8195" max="8195" width="6.7109375" style="729" customWidth="1"/>
    <col min="8196" max="8196" width="45.5703125" style="729" customWidth="1"/>
    <col min="8197" max="8197" width="11.7109375" style="729" customWidth="1"/>
    <col min="8198" max="8198" width="13.7109375" style="729" customWidth="1"/>
    <col min="8199" max="8199" width="11" style="729" customWidth="1"/>
    <col min="8200" max="8200" width="12.5703125" style="729" customWidth="1"/>
    <col min="8201" max="8201" width="14.7109375" style="729" customWidth="1"/>
    <col min="8202" max="8202" width="31" style="729" customWidth="1"/>
    <col min="8203" max="8204" width="11" style="729" customWidth="1"/>
    <col min="8205" max="8449" width="9.140625" style="729"/>
    <col min="8450" max="8450" width="12.28515625" style="729" customWidth="1"/>
    <col min="8451" max="8451" width="6.7109375" style="729" customWidth="1"/>
    <col min="8452" max="8452" width="45.5703125" style="729" customWidth="1"/>
    <col min="8453" max="8453" width="11.7109375" style="729" customWidth="1"/>
    <col min="8454" max="8454" width="13.7109375" style="729" customWidth="1"/>
    <col min="8455" max="8455" width="11" style="729" customWidth="1"/>
    <col min="8456" max="8456" width="12.5703125" style="729" customWidth="1"/>
    <col min="8457" max="8457" width="14.7109375" style="729" customWidth="1"/>
    <col min="8458" max="8458" width="31" style="729" customWidth="1"/>
    <col min="8459" max="8460" width="11" style="729" customWidth="1"/>
    <col min="8461" max="8705" width="9.140625" style="729"/>
    <col min="8706" max="8706" width="12.28515625" style="729" customWidth="1"/>
    <col min="8707" max="8707" width="6.7109375" style="729" customWidth="1"/>
    <col min="8708" max="8708" width="45.5703125" style="729" customWidth="1"/>
    <col min="8709" max="8709" width="11.7109375" style="729" customWidth="1"/>
    <col min="8710" max="8710" width="13.7109375" style="729" customWidth="1"/>
    <col min="8711" max="8711" width="11" style="729" customWidth="1"/>
    <col min="8712" max="8712" width="12.5703125" style="729" customWidth="1"/>
    <col min="8713" max="8713" width="14.7109375" style="729" customWidth="1"/>
    <col min="8714" max="8714" width="31" style="729" customWidth="1"/>
    <col min="8715" max="8716" width="11" style="729" customWidth="1"/>
    <col min="8717" max="8961" width="9.140625" style="729"/>
    <col min="8962" max="8962" width="12.28515625" style="729" customWidth="1"/>
    <col min="8963" max="8963" width="6.7109375" style="729" customWidth="1"/>
    <col min="8964" max="8964" width="45.5703125" style="729" customWidth="1"/>
    <col min="8965" max="8965" width="11.7109375" style="729" customWidth="1"/>
    <col min="8966" max="8966" width="13.7109375" style="729" customWidth="1"/>
    <col min="8967" max="8967" width="11" style="729" customWidth="1"/>
    <col min="8968" max="8968" width="12.5703125" style="729" customWidth="1"/>
    <col min="8969" max="8969" width="14.7109375" style="729" customWidth="1"/>
    <col min="8970" max="8970" width="31" style="729" customWidth="1"/>
    <col min="8971" max="8972" width="11" style="729" customWidth="1"/>
    <col min="8973" max="9217" width="9.140625" style="729"/>
    <col min="9218" max="9218" width="12.28515625" style="729" customWidth="1"/>
    <col min="9219" max="9219" width="6.7109375" style="729" customWidth="1"/>
    <col min="9220" max="9220" width="45.5703125" style="729" customWidth="1"/>
    <col min="9221" max="9221" width="11.7109375" style="729" customWidth="1"/>
    <col min="9222" max="9222" width="13.7109375" style="729" customWidth="1"/>
    <col min="9223" max="9223" width="11" style="729" customWidth="1"/>
    <col min="9224" max="9224" width="12.5703125" style="729" customWidth="1"/>
    <col min="9225" max="9225" width="14.7109375" style="729" customWidth="1"/>
    <col min="9226" max="9226" width="31" style="729" customWidth="1"/>
    <col min="9227" max="9228" width="11" style="729" customWidth="1"/>
    <col min="9229" max="9473" width="9.140625" style="729"/>
    <col min="9474" max="9474" width="12.28515625" style="729" customWidth="1"/>
    <col min="9475" max="9475" width="6.7109375" style="729" customWidth="1"/>
    <col min="9476" max="9476" width="45.5703125" style="729" customWidth="1"/>
    <col min="9477" max="9477" width="11.7109375" style="729" customWidth="1"/>
    <col min="9478" max="9478" width="13.7109375" style="729" customWidth="1"/>
    <col min="9479" max="9479" width="11" style="729" customWidth="1"/>
    <col min="9480" max="9480" width="12.5703125" style="729" customWidth="1"/>
    <col min="9481" max="9481" width="14.7109375" style="729" customWidth="1"/>
    <col min="9482" max="9482" width="31" style="729" customWidth="1"/>
    <col min="9483" max="9484" width="11" style="729" customWidth="1"/>
    <col min="9485" max="9729" width="9.140625" style="729"/>
    <col min="9730" max="9730" width="12.28515625" style="729" customWidth="1"/>
    <col min="9731" max="9731" width="6.7109375" style="729" customWidth="1"/>
    <col min="9732" max="9732" width="45.5703125" style="729" customWidth="1"/>
    <col min="9733" max="9733" width="11.7109375" style="729" customWidth="1"/>
    <col min="9734" max="9734" width="13.7109375" style="729" customWidth="1"/>
    <col min="9735" max="9735" width="11" style="729" customWidth="1"/>
    <col min="9736" max="9736" width="12.5703125" style="729" customWidth="1"/>
    <col min="9737" max="9737" width="14.7109375" style="729" customWidth="1"/>
    <col min="9738" max="9738" width="31" style="729" customWidth="1"/>
    <col min="9739" max="9740" width="11" style="729" customWidth="1"/>
    <col min="9741" max="9985" width="9.140625" style="729"/>
    <col min="9986" max="9986" width="12.28515625" style="729" customWidth="1"/>
    <col min="9987" max="9987" width="6.7109375" style="729" customWidth="1"/>
    <col min="9988" max="9988" width="45.5703125" style="729" customWidth="1"/>
    <col min="9989" max="9989" width="11.7109375" style="729" customWidth="1"/>
    <col min="9990" max="9990" width="13.7109375" style="729" customWidth="1"/>
    <col min="9991" max="9991" width="11" style="729" customWidth="1"/>
    <col min="9992" max="9992" width="12.5703125" style="729" customWidth="1"/>
    <col min="9993" max="9993" width="14.7109375" style="729" customWidth="1"/>
    <col min="9994" max="9994" width="31" style="729" customWidth="1"/>
    <col min="9995" max="9996" width="11" style="729" customWidth="1"/>
    <col min="9997" max="10241" width="9.140625" style="729"/>
    <col min="10242" max="10242" width="12.28515625" style="729" customWidth="1"/>
    <col min="10243" max="10243" width="6.7109375" style="729" customWidth="1"/>
    <col min="10244" max="10244" width="45.5703125" style="729" customWidth="1"/>
    <col min="10245" max="10245" width="11.7109375" style="729" customWidth="1"/>
    <col min="10246" max="10246" width="13.7109375" style="729" customWidth="1"/>
    <col min="10247" max="10247" width="11" style="729" customWidth="1"/>
    <col min="10248" max="10248" width="12.5703125" style="729" customWidth="1"/>
    <col min="10249" max="10249" width="14.7109375" style="729" customWidth="1"/>
    <col min="10250" max="10250" width="31" style="729" customWidth="1"/>
    <col min="10251" max="10252" width="11" style="729" customWidth="1"/>
    <col min="10253" max="10497" width="9.140625" style="729"/>
    <col min="10498" max="10498" width="12.28515625" style="729" customWidth="1"/>
    <col min="10499" max="10499" width="6.7109375" style="729" customWidth="1"/>
    <col min="10500" max="10500" width="45.5703125" style="729" customWidth="1"/>
    <col min="10501" max="10501" width="11.7109375" style="729" customWidth="1"/>
    <col min="10502" max="10502" width="13.7109375" style="729" customWidth="1"/>
    <col min="10503" max="10503" width="11" style="729" customWidth="1"/>
    <col min="10504" max="10504" width="12.5703125" style="729" customWidth="1"/>
    <col min="10505" max="10505" width="14.7109375" style="729" customWidth="1"/>
    <col min="10506" max="10506" width="31" style="729" customWidth="1"/>
    <col min="10507" max="10508" width="11" style="729" customWidth="1"/>
    <col min="10509" max="10753" width="9.140625" style="729"/>
    <col min="10754" max="10754" width="12.28515625" style="729" customWidth="1"/>
    <col min="10755" max="10755" width="6.7109375" style="729" customWidth="1"/>
    <col min="10756" max="10756" width="45.5703125" style="729" customWidth="1"/>
    <col min="10757" max="10757" width="11.7109375" style="729" customWidth="1"/>
    <col min="10758" max="10758" width="13.7109375" style="729" customWidth="1"/>
    <col min="10759" max="10759" width="11" style="729" customWidth="1"/>
    <col min="10760" max="10760" width="12.5703125" style="729" customWidth="1"/>
    <col min="10761" max="10761" width="14.7109375" style="729" customWidth="1"/>
    <col min="10762" max="10762" width="31" style="729" customWidth="1"/>
    <col min="10763" max="10764" width="11" style="729" customWidth="1"/>
    <col min="10765" max="11009" width="9.140625" style="729"/>
    <col min="11010" max="11010" width="12.28515625" style="729" customWidth="1"/>
    <col min="11011" max="11011" width="6.7109375" style="729" customWidth="1"/>
    <col min="11012" max="11012" width="45.5703125" style="729" customWidth="1"/>
    <col min="11013" max="11013" width="11.7109375" style="729" customWidth="1"/>
    <col min="11014" max="11014" width="13.7109375" style="729" customWidth="1"/>
    <col min="11015" max="11015" width="11" style="729" customWidth="1"/>
    <col min="11016" max="11016" width="12.5703125" style="729" customWidth="1"/>
    <col min="11017" max="11017" width="14.7109375" style="729" customWidth="1"/>
    <col min="11018" max="11018" width="31" style="729" customWidth="1"/>
    <col min="11019" max="11020" width="11" style="729" customWidth="1"/>
    <col min="11021" max="11265" width="9.140625" style="729"/>
    <col min="11266" max="11266" width="12.28515625" style="729" customWidth="1"/>
    <col min="11267" max="11267" width="6.7109375" style="729" customWidth="1"/>
    <col min="11268" max="11268" width="45.5703125" style="729" customWidth="1"/>
    <col min="11269" max="11269" width="11.7109375" style="729" customWidth="1"/>
    <col min="11270" max="11270" width="13.7109375" style="729" customWidth="1"/>
    <col min="11271" max="11271" width="11" style="729" customWidth="1"/>
    <col min="11272" max="11272" width="12.5703125" style="729" customWidth="1"/>
    <col min="11273" max="11273" width="14.7109375" style="729" customWidth="1"/>
    <col min="11274" max="11274" width="31" style="729" customWidth="1"/>
    <col min="11275" max="11276" width="11" style="729" customWidth="1"/>
    <col min="11277" max="11521" width="9.140625" style="729"/>
    <col min="11522" max="11522" width="12.28515625" style="729" customWidth="1"/>
    <col min="11523" max="11523" width="6.7109375" style="729" customWidth="1"/>
    <col min="11524" max="11524" width="45.5703125" style="729" customWidth="1"/>
    <col min="11525" max="11525" width="11.7109375" style="729" customWidth="1"/>
    <col min="11526" max="11526" width="13.7109375" style="729" customWidth="1"/>
    <col min="11527" max="11527" width="11" style="729" customWidth="1"/>
    <col min="11528" max="11528" width="12.5703125" style="729" customWidth="1"/>
    <col min="11529" max="11529" width="14.7109375" style="729" customWidth="1"/>
    <col min="11530" max="11530" width="31" style="729" customWidth="1"/>
    <col min="11531" max="11532" width="11" style="729" customWidth="1"/>
    <col min="11533" max="11777" width="9.140625" style="729"/>
    <col min="11778" max="11778" width="12.28515625" style="729" customWidth="1"/>
    <col min="11779" max="11779" width="6.7109375" style="729" customWidth="1"/>
    <col min="11780" max="11780" width="45.5703125" style="729" customWidth="1"/>
    <col min="11781" max="11781" width="11.7109375" style="729" customWidth="1"/>
    <col min="11782" max="11782" width="13.7109375" style="729" customWidth="1"/>
    <col min="11783" max="11783" width="11" style="729" customWidth="1"/>
    <col min="11784" max="11784" width="12.5703125" style="729" customWidth="1"/>
    <col min="11785" max="11785" width="14.7109375" style="729" customWidth="1"/>
    <col min="11786" max="11786" width="31" style="729" customWidth="1"/>
    <col min="11787" max="11788" width="11" style="729" customWidth="1"/>
    <col min="11789" max="12033" width="9.140625" style="729"/>
    <col min="12034" max="12034" width="12.28515625" style="729" customWidth="1"/>
    <col min="12035" max="12035" width="6.7109375" style="729" customWidth="1"/>
    <col min="12036" max="12036" width="45.5703125" style="729" customWidth="1"/>
    <col min="12037" max="12037" width="11.7109375" style="729" customWidth="1"/>
    <col min="12038" max="12038" width="13.7109375" style="729" customWidth="1"/>
    <col min="12039" max="12039" width="11" style="729" customWidth="1"/>
    <col min="12040" max="12040" width="12.5703125" style="729" customWidth="1"/>
    <col min="12041" max="12041" width="14.7109375" style="729" customWidth="1"/>
    <col min="12042" max="12042" width="31" style="729" customWidth="1"/>
    <col min="12043" max="12044" width="11" style="729" customWidth="1"/>
    <col min="12045" max="12289" width="9.140625" style="729"/>
    <col min="12290" max="12290" width="12.28515625" style="729" customWidth="1"/>
    <col min="12291" max="12291" width="6.7109375" style="729" customWidth="1"/>
    <col min="12292" max="12292" width="45.5703125" style="729" customWidth="1"/>
    <col min="12293" max="12293" width="11.7109375" style="729" customWidth="1"/>
    <col min="12294" max="12294" width="13.7109375" style="729" customWidth="1"/>
    <col min="12295" max="12295" width="11" style="729" customWidth="1"/>
    <col min="12296" max="12296" width="12.5703125" style="729" customWidth="1"/>
    <col min="12297" max="12297" width="14.7109375" style="729" customWidth="1"/>
    <col min="12298" max="12298" width="31" style="729" customWidth="1"/>
    <col min="12299" max="12300" width="11" style="729" customWidth="1"/>
    <col min="12301" max="12545" width="9.140625" style="729"/>
    <col min="12546" max="12546" width="12.28515625" style="729" customWidth="1"/>
    <col min="12547" max="12547" width="6.7109375" style="729" customWidth="1"/>
    <col min="12548" max="12548" width="45.5703125" style="729" customWidth="1"/>
    <col min="12549" max="12549" width="11.7109375" style="729" customWidth="1"/>
    <col min="12550" max="12550" width="13.7109375" style="729" customWidth="1"/>
    <col min="12551" max="12551" width="11" style="729" customWidth="1"/>
    <col min="12552" max="12552" width="12.5703125" style="729" customWidth="1"/>
    <col min="12553" max="12553" width="14.7109375" style="729" customWidth="1"/>
    <col min="12554" max="12554" width="31" style="729" customWidth="1"/>
    <col min="12555" max="12556" width="11" style="729" customWidth="1"/>
    <col min="12557" max="12801" width="9.140625" style="729"/>
    <col min="12802" max="12802" width="12.28515625" style="729" customWidth="1"/>
    <col min="12803" max="12803" width="6.7109375" style="729" customWidth="1"/>
    <col min="12804" max="12804" width="45.5703125" style="729" customWidth="1"/>
    <col min="12805" max="12805" width="11.7109375" style="729" customWidth="1"/>
    <col min="12806" max="12806" width="13.7109375" style="729" customWidth="1"/>
    <col min="12807" max="12807" width="11" style="729" customWidth="1"/>
    <col min="12808" max="12808" width="12.5703125" style="729" customWidth="1"/>
    <col min="12809" max="12809" width="14.7109375" style="729" customWidth="1"/>
    <col min="12810" max="12810" width="31" style="729" customWidth="1"/>
    <col min="12811" max="12812" width="11" style="729" customWidth="1"/>
    <col min="12813" max="13057" width="9.140625" style="729"/>
    <col min="13058" max="13058" width="12.28515625" style="729" customWidth="1"/>
    <col min="13059" max="13059" width="6.7109375" style="729" customWidth="1"/>
    <col min="13060" max="13060" width="45.5703125" style="729" customWidth="1"/>
    <col min="13061" max="13061" width="11.7109375" style="729" customWidth="1"/>
    <col min="13062" max="13062" width="13.7109375" style="729" customWidth="1"/>
    <col min="13063" max="13063" width="11" style="729" customWidth="1"/>
    <col min="13064" max="13064" width="12.5703125" style="729" customWidth="1"/>
    <col min="13065" max="13065" width="14.7109375" style="729" customWidth="1"/>
    <col min="13066" max="13066" width="31" style="729" customWidth="1"/>
    <col min="13067" max="13068" width="11" style="729" customWidth="1"/>
    <col min="13069" max="13313" width="9.140625" style="729"/>
    <col min="13314" max="13314" width="12.28515625" style="729" customWidth="1"/>
    <col min="13315" max="13315" width="6.7109375" style="729" customWidth="1"/>
    <col min="13316" max="13316" width="45.5703125" style="729" customWidth="1"/>
    <col min="13317" max="13317" width="11.7109375" style="729" customWidth="1"/>
    <col min="13318" max="13318" width="13.7109375" style="729" customWidth="1"/>
    <col min="13319" max="13319" width="11" style="729" customWidth="1"/>
    <col min="13320" max="13320" width="12.5703125" style="729" customWidth="1"/>
    <col min="13321" max="13321" width="14.7109375" style="729" customWidth="1"/>
    <col min="13322" max="13322" width="31" style="729" customWidth="1"/>
    <col min="13323" max="13324" width="11" style="729" customWidth="1"/>
    <col min="13325" max="13569" width="9.140625" style="729"/>
    <col min="13570" max="13570" width="12.28515625" style="729" customWidth="1"/>
    <col min="13571" max="13571" width="6.7109375" style="729" customWidth="1"/>
    <col min="13572" max="13572" width="45.5703125" style="729" customWidth="1"/>
    <col min="13573" max="13573" width="11.7109375" style="729" customWidth="1"/>
    <col min="13574" max="13574" width="13.7109375" style="729" customWidth="1"/>
    <col min="13575" max="13575" width="11" style="729" customWidth="1"/>
    <col min="13576" max="13576" width="12.5703125" style="729" customWidth="1"/>
    <col min="13577" max="13577" width="14.7109375" style="729" customWidth="1"/>
    <col min="13578" max="13578" width="31" style="729" customWidth="1"/>
    <col min="13579" max="13580" width="11" style="729" customWidth="1"/>
    <col min="13581" max="13825" width="9.140625" style="729"/>
    <col min="13826" max="13826" width="12.28515625" style="729" customWidth="1"/>
    <col min="13827" max="13827" width="6.7109375" style="729" customWidth="1"/>
    <col min="13828" max="13828" width="45.5703125" style="729" customWidth="1"/>
    <col min="13829" max="13829" width="11.7109375" style="729" customWidth="1"/>
    <col min="13830" max="13830" width="13.7109375" style="729" customWidth="1"/>
    <col min="13831" max="13831" width="11" style="729" customWidth="1"/>
    <col min="13832" max="13832" width="12.5703125" style="729" customWidth="1"/>
    <col min="13833" max="13833" width="14.7109375" style="729" customWidth="1"/>
    <col min="13834" max="13834" width="31" style="729" customWidth="1"/>
    <col min="13835" max="13836" width="11" style="729" customWidth="1"/>
    <col min="13837" max="14081" width="9.140625" style="729"/>
    <col min="14082" max="14082" width="12.28515625" style="729" customWidth="1"/>
    <col min="14083" max="14083" width="6.7109375" style="729" customWidth="1"/>
    <col min="14084" max="14084" width="45.5703125" style="729" customWidth="1"/>
    <col min="14085" max="14085" width="11.7109375" style="729" customWidth="1"/>
    <col min="14086" max="14086" width="13.7109375" style="729" customWidth="1"/>
    <col min="14087" max="14087" width="11" style="729" customWidth="1"/>
    <col min="14088" max="14088" width="12.5703125" style="729" customWidth="1"/>
    <col min="14089" max="14089" width="14.7109375" style="729" customWidth="1"/>
    <col min="14090" max="14090" width="31" style="729" customWidth="1"/>
    <col min="14091" max="14092" width="11" style="729" customWidth="1"/>
    <col min="14093" max="14337" width="9.140625" style="729"/>
    <col min="14338" max="14338" width="12.28515625" style="729" customWidth="1"/>
    <col min="14339" max="14339" width="6.7109375" style="729" customWidth="1"/>
    <col min="14340" max="14340" width="45.5703125" style="729" customWidth="1"/>
    <col min="14341" max="14341" width="11.7109375" style="729" customWidth="1"/>
    <col min="14342" max="14342" width="13.7109375" style="729" customWidth="1"/>
    <col min="14343" max="14343" width="11" style="729" customWidth="1"/>
    <col min="14344" max="14344" width="12.5703125" style="729" customWidth="1"/>
    <col min="14345" max="14345" width="14.7109375" style="729" customWidth="1"/>
    <col min="14346" max="14346" width="31" style="729" customWidth="1"/>
    <col min="14347" max="14348" width="11" style="729" customWidth="1"/>
    <col min="14349" max="14593" width="9.140625" style="729"/>
    <col min="14594" max="14594" width="12.28515625" style="729" customWidth="1"/>
    <col min="14595" max="14595" width="6.7109375" style="729" customWidth="1"/>
    <col min="14596" max="14596" width="45.5703125" style="729" customWidth="1"/>
    <col min="14597" max="14597" width="11.7109375" style="729" customWidth="1"/>
    <col min="14598" max="14598" width="13.7109375" style="729" customWidth="1"/>
    <col min="14599" max="14599" width="11" style="729" customWidth="1"/>
    <col min="14600" max="14600" width="12.5703125" style="729" customWidth="1"/>
    <col min="14601" max="14601" width="14.7109375" style="729" customWidth="1"/>
    <col min="14602" max="14602" width="31" style="729" customWidth="1"/>
    <col min="14603" max="14604" width="11" style="729" customWidth="1"/>
    <col min="14605" max="14849" width="9.140625" style="729"/>
    <col min="14850" max="14850" width="12.28515625" style="729" customWidth="1"/>
    <col min="14851" max="14851" width="6.7109375" style="729" customWidth="1"/>
    <col min="14852" max="14852" width="45.5703125" style="729" customWidth="1"/>
    <col min="14853" max="14853" width="11.7109375" style="729" customWidth="1"/>
    <col min="14854" max="14854" width="13.7109375" style="729" customWidth="1"/>
    <col min="14855" max="14855" width="11" style="729" customWidth="1"/>
    <col min="14856" max="14856" width="12.5703125" style="729" customWidth="1"/>
    <col min="14857" max="14857" width="14.7109375" style="729" customWidth="1"/>
    <col min="14858" max="14858" width="31" style="729" customWidth="1"/>
    <col min="14859" max="14860" width="11" style="729" customWidth="1"/>
    <col min="14861" max="15105" width="9.140625" style="729"/>
    <col min="15106" max="15106" width="12.28515625" style="729" customWidth="1"/>
    <col min="15107" max="15107" width="6.7109375" style="729" customWidth="1"/>
    <col min="15108" max="15108" width="45.5703125" style="729" customWidth="1"/>
    <col min="15109" max="15109" width="11.7109375" style="729" customWidth="1"/>
    <col min="15110" max="15110" width="13.7109375" style="729" customWidth="1"/>
    <col min="15111" max="15111" width="11" style="729" customWidth="1"/>
    <col min="15112" max="15112" width="12.5703125" style="729" customWidth="1"/>
    <col min="15113" max="15113" width="14.7109375" style="729" customWidth="1"/>
    <col min="15114" max="15114" width="31" style="729" customWidth="1"/>
    <col min="15115" max="15116" width="11" style="729" customWidth="1"/>
    <col min="15117" max="15361" width="9.140625" style="729"/>
    <col min="15362" max="15362" width="12.28515625" style="729" customWidth="1"/>
    <col min="15363" max="15363" width="6.7109375" style="729" customWidth="1"/>
    <col min="15364" max="15364" width="45.5703125" style="729" customWidth="1"/>
    <col min="15365" max="15365" width="11.7109375" style="729" customWidth="1"/>
    <col min="15366" max="15366" width="13.7109375" style="729" customWidth="1"/>
    <col min="15367" max="15367" width="11" style="729" customWidth="1"/>
    <col min="15368" max="15368" width="12.5703125" style="729" customWidth="1"/>
    <col min="15369" max="15369" width="14.7109375" style="729" customWidth="1"/>
    <col min="15370" max="15370" width="31" style="729" customWidth="1"/>
    <col min="15371" max="15372" width="11" style="729" customWidth="1"/>
    <col min="15373" max="15617" width="9.140625" style="729"/>
    <col min="15618" max="15618" width="12.28515625" style="729" customWidth="1"/>
    <col min="15619" max="15619" width="6.7109375" style="729" customWidth="1"/>
    <col min="15620" max="15620" width="45.5703125" style="729" customWidth="1"/>
    <col min="15621" max="15621" width="11.7109375" style="729" customWidth="1"/>
    <col min="15622" max="15622" width="13.7109375" style="729" customWidth="1"/>
    <col min="15623" max="15623" width="11" style="729" customWidth="1"/>
    <col min="15624" max="15624" width="12.5703125" style="729" customWidth="1"/>
    <col min="15625" max="15625" width="14.7109375" style="729" customWidth="1"/>
    <col min="15626" max="15626" width="31" style="729" customWidth="1"/>
    <col min="15627" max="15628" width="11" style="729" customWidth="1"/>
    <col min="15629" max="15873" width="9.140625" style="729"/>
    <col min="15874" max="15874" width="12.28515625" style="729" customWidth="1"/>
    <col min="15875" max="15875" width="6.7109375" style="729" customWidth="1"/>
    <col min="15876" max="15876" width="45.5703125" style="729" customWidth="1"/>
    <col min="15877" max="15877" width="11.7109375" style="729" customWidth="1"/>
    <col min="15878" max="15878" width="13.7109375" style="729" customWidth="1"/>
    <col min="15879" max="15879" width="11" style="729" customWidth="1"/>
    <col min="15880" max="15880" width="12.5703125" style="729" customWidth="1"/>
    <col min="15881" max="15881" width="14.7109375" style="729" customWidth="1"/>
    <col min="15882" max="15882" width="31" style="729" customWidth="1"/>
    <col min="15883" max="15884" width="11" style="729" customWidth="1"/>
    <col min="15885" max="16129" width="9.140625" style="729"/>
    <col min="16130" max="16130" width="12.28515625" style="729" customWidth="1"/>
    <col min="16131" max="16131" width="6.7109375" style="729" customWidth="1"/>
    <col min="16132" max="16132" width="45.5703125" style="729" customWidth="1"/>
    <col min="16133" max="16133" width="11.7109375" style="729" customWidth="1"/>
    <col min="16134" max="16134" width="13.7109375" style="729" customWidth="1"/>
    <col min="16135" max="16135" width="11" style="729" customWidth="1"/>
    <col min="16136" max="16136" width="12.5703125" style="729" customWidth="1"/>
    <col min="16137" max="16137" width="14.7109375" style="729" customWidth="1"/>
    <col min="16138" max="16138" width="31" style="729" customWidth="1"/>
    <col min="16139" max="16140" width="11" style="729" customWidth="1"/>
    <col min="16141" max="16384" width="9.140625" style="729"/>
  </cols>
  <sheetData>
    <row r="1" spans="1:21" ht="21.75" customHeight="1" thickBot="1">
      <c r="A1" s="726"/>
      <c r="B1" s="726"/>
      <c r="D1" s="1853" t="s">
        <v>311</v>
      </c>
      <c r="E1" s="1853"/>
      <c r="F1" s="1853"/>
      <c r="G1" s="1853"/>
      <c r="H1" s="1853"/>
      <c r="I1" s="1853"/>
      <c r="J1" s="1853"/>
    </row>
    <row r="2" spans="1:21" s="726" customFormat="1" ht="25.5" customHeight="1" thickBot="1">
      <c r="A2" s="1854" t="s">
        <v>312</v>
      </c>
      <c r="B2" s="1854"/>
      <c r="C2" s="1854"/>
      <c r="D2" s="1854"/>
      <c r="E2" s="1854"/>
      <c r="F2" s="1854"/>
      <c r="G2" s="1854"/>
      <c r="H2" s="1854"/>
      <c r="I2" s="730"/>
      <c r="J2" s="731" t="s">
        <v>198</v>
      </c>
      <c r="K2" s="732"/>
      <c r="L2" s="732"/>
    </row>
    <row r="3" spans="1:21" s="736" customFormat="1" ht="16.5">
      <c r="A3" s="733" t="s">
        <v>7</v>
      </c>
      <c r="B3" s="733">
        <v>5</v>
      </c>
      <c r="C3" s="734"/>
      <c r="D3" s="1855"/>
      <c r="E3" s="1855"/>
      <c r="F3" s="1855"/>
      <c r="G3" s="1855"/>
      <c r="H3" s="1855"/>
      <c r="I3" s="1855"/>
      <c r="J3" s="735"/>
    </row>
    <row r="4" spans="1:21" s="736" customFormat="1" ht="16.5">
      <c r="A4" s="737" t="s">
        <v>199</v>
      </c>
      <c r="B4" s="737">
        <v>6</v>
      </c>
      <c r="C4" s="734"/>
      <c r="D4" s="738"/>
      <c r="E4" s="738"/>
      <c r="F4" s="738"/>
      <c r="G4" s="738"/>
      <c r="H4" s="738"/>
      <c r="I4" s="738"/>
      <c r="J4" s="735"/>
      <c r="K4" s="738"/>
      <c r="L4" s="738"/>
    </row>
    <row r="5" spans="1:21" s="726" customFormat="1" ht="14.25">
      <c r="A5" s="737" t="s">
        <v>200</v>
      </c>
      <c r="B5" s="737">
        <v>1</v>
      </c>
      <c r="C5" s="739"/>
      <c r="D5" s="740"/>
      <c r="E5" s="730"/>
      <c r="F5" s="730"/>
      <c r="G5" s="730"/>
      <c r="H5" s="730"/>
      <c r="I5" s="730"/>
      <c r="J5" s="730"/>
      <c r="K5" s="730"/>
      <c r="L5" s="730"/>
    </row>
    <row r="6" spans="1:21" s="727" customFormat="1">
      <c r="A6" s="1856"/>
      <c r="B6" s="1856"/>
      <c r="C6" s="741"/>
      <c r="D6" s="742"/>
      <c r="E6" s="743"/>
      <c r="F6" s="743"/>
      <c r="H6" s="744" t="s">
        <v>201</v>
      </c>
      <c r="I6" s="745"/>
    </row>
    <row r="7" spans="1:21" s="727" customFormat="1" ht="13.5" customHeight="1">
      <c r="A7" s="1852" t="s">
        <v>202</v>
      </c>
      <c r="B7" s="1852"/>
      <c r="C7" s="1857"/>
      <c r="D7" s="1858"/>
      <c r="E7" s="746" t="s">
        <v>203</v>
      </c>
      <c r="F7" s="746" t="s">
        <v>0</v>
      </c>
      <c r="G7" s="747" t="s">
        <v>1</v>
      </c>
      <c r="H7" s="747"/>
      <c r="I7" s="747"/>
      <c r="J7" s="748"/>
      <c r="K7" s="749" t="s">
        <v>87</v>
      </c>
      <c r="L7" s="749" t="s">
        <v>167</v>
      </c>
    </row>
    <row r="8" spans="1:21" s="727" customFormat="1" ht="63.75">
      <c r="A8" s="750" t="s">
        <v>204</v>
      </c>
      <c r="B8" s="750" t="s">
        <v>205</v>
      </c>
      <c r="C8" s="643" t="s">
        <v>206</v>
      </c>
      <c r="D8" s="643" t="s">
        <v>207</v>
      </c>
      <c r="E8" s="748" t="s">
        <v>208</v>
      </c>
      <c r="F8" s="751" t="s">
        <v>209</v>
      </c>
      <c r="G8" s="748" t="s">
        <v>210</v>
      </c>
      <c r="H8" s="748" t="s">
        <v>211</v>
      </c>
      <c r="I8" s="748" t="s">
        <v>212</v>
      </c>
      <c r="J8" s="748" t="s">
        <v>213</v>
      </c>
      <c r="K8" s="748" t="s">
        <v>210</v>
      </c>
      <c r="L8" s="748" t="s">
        <v>210</v>
      </c>
    </row>
    <row r="9" spans="1:21" s="753" customFormat="1">
      <c r="A9" s="752">
        <v>1</v>
      </c>
      <c r="B9" s="752">
        <v>2</v>
      </c>
      <c r="C9" s="752">
        <v>3</v>
      </c>
      <c r="D9" s="752">
        <v>4</v>
      </c>
      <c r="E9" s="752">
        <v>5</v>
      </c>
      <c r="F9" s="752">
        <v>6</v>
      </c>
      <c r="G9" s="752">
        <v>7</v>
      </c>
      <c r="H9" s="752">
        <v>8</v>
      </c>
      <c r="I9" s="752">
        <v>9</v>
      </c>
      <c r="J9" s="752">
        <v>10</v>
      </c>
      <c r="K9" s="752">
        <v>11</v>
      </c>
      <c r="L9" s="752">
        <v>12</v>
      </c>
    </row>
    <row r="10" spans="1:21" s="757" customFormat="1" ht="14.25" customHeight="1">
      <c r="A10" s="1859" t="s">
        <v>313</v>
      </c>
      <c r="B10" s="1861">
        <v>11002</v>
      </c>
      <c r="C10" s="754"/>
      <c r="D10" s="755" t="s">
        <v>214</v>
      </c>
      <c r="E10" s="756">
        <v>26</v>
      </c>
      <c r="F10" s="756">
        <v>26</v>
      </c>
      <c r="G10" s="756">
        <v>26</v>
      </c>
      <c r="H10" s="756">
        <f>+G10-F10</f>
        <v>0</v>
      </c>
      <c r="I10" s="756">
        <f t="shared" ref="I10:I73" si="0">G10-E10</f>
        <v>0</v>
      </c>
      <c r="J10" s="756"/>
      <c r="K10" s="756">
        <v>26</v>
      </c>
      <c r="L10" s="756">
        <v>26</v>
      </c>
    </row>
    <row r="11" spans="1:21" s="757" customFormat="1" ht="13.5" customHeight="1">
      <c r="A11" s="1860"/>
      <c r="B11" s="1862"/>
      <c r="C11" s="758"/>
      <c r="D11" s="759"/>
      <c r="E11" s="760"/>
      <c r="F11" s="760"/>
      <c r="G11" s="760"/>
      <c r="H11" s="760">
        <f t="shared" ref="H11:H74" si="1">+G11-F11</f>
        <v>0</v>
      </c>
      <c r="I11" s="760">
        <f t="shared" si="0"/>
        <v>0</v>
      </c>
      <c r="J11" s="760"/>
      <c r="K11" s="760"/>
      <c r="L11" s="760"/>
    </row>
    <row r="12" spans="1:21" s="757" customFormat="1" ht="14.25" customHeight="1">
      <c r="A12" s="1860"/>
      <c r="B12" s="1862"/>
      <c r="C12" s="758"/>
      <c r="D12" s="761" t="s">
        <v>216</v>
      </c>
      <c r="E12" s="760">
        <v>1</v>
      </c>
      <c r="F12" s="760">
        <v>1</v>
      </c>
      <c r="G12" s="760">
        <v>1</v>
      </c>
      <c r="H12" s="760">
        <f t="shared" si="1"/>
        <v>0</v>
      </c>
      <c r="I12" s="760">
        <f t="shared" si="0"/>
        <v>0</v>
      </c>
      <c r="J12" s="760"/>
      <c r="K12" s="760">
        <v>1</v>
      </c>
      <c r="L12" s="760">
        <v>1</v>
      </c>
    </row>
    <row r="13" spans="1:21" s="762" customFormat="1" ht="14.25" customHeight="1">
      <c r="A13" s="1860"/>
      <c r="B13" s="1862"/>
      <c r="C13" s="758"/>
      <c r="D13" s="759"/>
      <c r="E13" s="760"/>
      <c r="F13" s="760"/>
      <c r="G13" s="760"/>
      <c r="H13" s="760">
        <f t="shared" si="1"/>
        <v>0</v>
      </c>
      <c r="I13" s="760">
        <f t="shared" si="0"/>
        <v>0</v>
      </c>
      <c r="J13" s="760"/>
      <c r="K13" s="760"/>
      <c r="L13" s="760"/>
      <c r="M13" s="757"/>
      <c r="N13" s="757"/>
      <c r="O13" s="757"/>
      <c r="P13" s="757"/>
      <c r="Q13" s="757"/>
      <c r="R13" s="757"/>
      <c r="S13" s="757"/>
      <c r="T13" s="757"/>
      <c r="U13" s="757"/>
    </row>
    <row r="14" spans="1:21" s="753" customFormat="1" ht="14.25" customHeight="1">
      <c r="A14" s="1860"/>
      <c r="B14" s="1862"/>
      <c r="C14" s="640"/>
      <c r="D14" s="763" t="s">
        <v>218</v>
      </c>
      <c r="E14" s="764">
        <f>+E16+E84</f>
        <v>91155.354999999996</v>
      </c>
      <c r="F14" s="764">
        <f>+F16+F84</f>
        <v>99042.6</v>
      </c>
      <c r="G14" s="764">
        <f>+G16+G84</f>
        <v>99084.60000000002</v>
      </c>
      <c r="H14" s="764">
        <f t="shared" si="1"/>
        <v>42.000000000014552</v>
      </c>
      <c r="I14" s="764">
        <f t="shared" si="0"/>
        <v>7929.2450000000244</v>
      </c>
      <c r="J14" s="764"/>
      <c r="K14" s="764">
        <f>+K16+K84</f>
        <v>99084.60000000002</v>
      </c>
      <c r="L14" s="764">
        <f>+L16+L84</f>
        <v>99084.60000000002</v>
      </c>
      <c r="M14" s="757"/>
      <c r="N14" s="757"/>
      <c r="O14" s="757"/>
      <c r="P14" s="757"/>
      <c r="Q14" s="757"/>
      <c r="R14" s="757"/>
      <c r="S14" s="757"/>
      <c r="T14" s="757"/>
      <c r="U14" s="757"/>
    </row>
    <row r="15" spans="1:21" s="753" customFormat="1" ht="14.25" customHeight="1">
      <c r="A15" s="1860"/>
      <c r="B15" s="1862"/>
      <c r="C15" s="678"/>
      <c r="D15" s="765" t="s">
        <v>219</v>
      </c>
      <c r="E15" s="760"/>
      <c r="F15" s="760"/>
      <c r="G15" s="760"/>
      <c r="H15" s="760"/>
      <c r="I15" s="760"/>
      <c r="J15" s="760"/>
      <c r="K15" s="760"/>
      <c r="L15" s="760"/>
      <c r="M15" s="757"/>
      <c r="N15" s="757"/>
      <c r="O15" s="757"/>
      <c r="P15" s="757"/>
      <c r="Q15" s="757"/>
      <c r="R15" s="757"/>
      <c r="S15" s="757"/>
      <c r="T15" s="757"/>
      <c r="U15" s="757"/>
    </row>
    <row r="16" spans="1:21" s="753" customFormat="1" ht="14.25" customHeight="1">
      <c r="A16" s="1860"/>
      <c r="B16" s="1862"/>
      <c r="C16" s="766"/>
      <c r="D16" s="767" t="s">
        <v>220</v>
      </c>
      <c r="E16" s="764">
        <f>SUM(E20+E21+E23+E28+E32+E33+E34+E36+E41+E43+E46+E50+E54+E59+E61+E73)</f>
        <v>91155.354999999996</v>
      </c>
      <c r="F16" s="768">
        <f>SUM(F20+F21+F23+F28+F32+F33+F34+F36+F41+F43+F46+F50+F54+F59+F61+F73)</f>
        <v>99042.6</v>
      </c>
      <c r="G16" s="764">
        <f>G18+SUM(G23:G82)-G23-G28-G36-G50-G54-G73</f>
        <v>99084.60000000002</v>
      </c>
      <c r="H16" s="764">
        <f>+G16-F16</f>
        <v>42.000000000014552</v>
      </c>
      <c r="I16" s="764">
        <f>G16-E16</f>
        <v>7929.2450000000244</v>
      </c>
      <c r="J16" s="764"/>
      <c r="K16" s="764">
        <f>K18+SUM(K23:K82)-K23-K28-K36-K50-K54-K73</f>
        <v>99084.60000000002</v>
      </c>
      <c r="L16" s="764">
        <f>L18+SUM(L23:L82)-L23-L28-L36-L50-L54-L73</f>
        <v>99084.60000000002</v>
      </c>
      <c r="M16" s="757"/>
      <c r="N16" s="757"/>
      <c r="O16" s="757"/>
      <c r="P16" s="757"/>
      <c r="Q16" s="757"/>
      <c r="R16" s="757"/>
      <c r="S16" s="757"/>
      <c r="T16" s="757"/>
      <c r="U16" s="757"/>
    </row>
    <row r="17" spans="1:12" s="753" customFormat="1" ht="13.5" customHeight="1">
      <c r="A17" s="1860"/>
      <c r="B17" s="1862"/>
      <c r="C17" s="754"/>
      <c r="D17" s="759" t="s">
        <v>221</v>
      </c>
      <c r="E17" s="756"/>
      <c r="F17" s="769"/>
      <c r="G17" s="760"/>
      <c r="H17" s="760">
        <f>+G17-F17</f>
        <v>0</v>
      </c>
      <c r="I17" s="760">
        <f>G17-E17</f>
        <v>0</v>
      </c>
      <c r="J17" s="756"/>
      <c r="K17" s="760"/>
      <c r="L17" s="760"/>
    </row>
    <row r="18" spans="1:12" s="753" customFormat="1" ht="14.25">
      <c r="A18" s="1860"/>
      <c r="B18" s="1862"/>
      <c r="C18" s="770"/>
      <c r="D18" s="771" t="s">
        <v>222</v>
      </c>
      <c r="E18" s="772">
        <f>SUM(E20:E22)</f>
        <v>86473.672000000006</v>
      </c>
      <c r="F18" s="772">
        <f>SUM(F20:F22)</f>
        <v>92354.900000000009</v>
      </c>
      <c r="G18" s="772">
        <f>SUM(G20:G22)</f>
        <v>92354.900000000009</v>
      </c>
      <c r="H18" s="772">
        <f>+G18-F18</f>
        <v>0</v>
      </c>
      <c r="I18" s="772">
        <f>G18-E18</f>
        <v>5881.2280000000028</v>
      </c>
      <c r="J18" s="772"/>
      <c r="K18" s="772">
        <f>SUM(K20:K22)</f>
        <v>92354.900000000009</v>
      </c>
      <c r="L18" s="772">
        <f>SUM(L20:L22)</f>
        <v>92354.900000000009</v>
      </c>
    </row>
    <row r="19" spans="1:12" s="753" customFormat="1">
      <c r="A19" s="773"/>
      <c r="B19" s="774"/>
      <c r="C19" s="754"/>
      <c r="D19" s="759" t="s">
        <v>221</v>
      </c>
      <c r="E19" s="756"/>
      <c r="F19" s="756"/>
      <c r="G19" s="760"/>
      <c r="H19" s="760">
        <f t="shared" si="1"/>
        <v>0</v>
      </c>
      <c r="I19" s="756">
        <f t="shared" si="0"/>
        <v>0</v>
      </c>
      <c r="J19" s="756"/>
      <c r="K19" s="760"/>
      <c r="L19" s="760"/>
    </row>
    <row r="20" spans="1:12" s="753" customFormat="1" ht="28.5">
      <c r="A20" s="773"/>
      <c r="B20" s="774"/>
      <c r="C20" s="775" t="s">
        <v>224</v>
      </c>
      <c r="D20" s="776" t="s">
        <v>225</v>
      </c>
      <c r="E20" s="756">
        <v>71216.698000000004</v>
      </c>
      <c r="F20" s="756">
        <v>71831.600000000006</v>
      </c>
      <c r="G20" s="756">
        <v>71831.600000000006</v>
      </c>
      <c r="H20" s="756">
        <f t="shared" si="1"/>
        <v>0</v>
      </c>
      <c r="I20" s="756">
        <f t="shared" si="0"/>
        <v>614.90200000000186</v>
      </c>
      <c r="J20" s="756"/>
      <c r="K20" s="756">
        <v>71831.600000000006</v>
      </c>
      <c r="L20" s="756">
        <v>71831.600000000006</v>
      </c>
    </row>
    <row r="21" spans="1:12" s="778" customFormat="1" ht="28.5">
      <c r="A21" s="773"/>
      <c r="B21" s="774"/>
      <c r="C21" s="775" t="s">
        <v>226</v>
      </c>
      <c r="D21" s="777" t="s">
        <v>227</v>
      </c>
      <c r="E21" s="756">
        <v>15256.974</v>
      </c>
      <c r="F21" s="756">
        <v>20523.3</v>
      </c>
      <c r="G21" s="756">
        <v>20523.3</v>
      </c>
      <c r="H21" s="756">
        <f t="shared" si="1"/>
        <v>0</v>
      </c>
      <c r="I21" s="756">
        <f t="shared" si="0"/>
        <v>5266.3259999999991</v>
      </c>
      <c r="J21" s="756"/>
      <c r="K21" s="756">
        <v>20523.3</v>
      </c>
      <c r="L21" s="756">
        <v>20523.3</v>
      </c>
    </row>
    <row r="22" spans="1:12" s="778" customFormat="1" ht="28.5">
      <c r="A22" s="773"/>
      <c r="B22" s="774"/>
      <c r="C22" s="775" t="s">
        <v>228</v>
      </c>
      <c r="D22" s="777" t="s">
        <v>229</v>
      </c>
      <c r="E22" s="756"/>
      <c r="F22" s="756"/>
      <c r="G22" s="756"/>
      <c r="H22" s="756">
        <f t="shared" si="1"/>
        <v>0</v>
      </c>
      <c r="I22" s="756">
        <f t="shared" si="0"/>
        <v>0</v>
      </c>
      <c r="J22" s="756"/>
      <c r="K22" s="756"/>
      <c r="L22" s="756"/>
    </row>
    <row r="23" spans="1:12" s="778" customFormat="1" ht="14.25">
      <c r="A23" s="773"/>
      <c r="B23" s="774"/>
      <c r="C23" s="779">
        <v>4212</v>
      </c>
      <c r="D23" s="771" t="s">
        <v>230</v>
      </c>
      <c r="E23" s="772">
        <f>E25+E26+E27</f>
        <v>564.95600000000002</v>
      </c>
      <c r="F23" s="772">
        <v>1100</v>
      </c>
      <c r="G23" s="772">
        <f>G25+G26+G27</f>
        <v>1100</v>
      </c>
      <c r="H23" s="772">
        <f t="shared" si="1"/>
        <v>0</v>
      </c>
      <c r="I23" s="772">
        <f t="shared" si="0"/>
        <v>535.04399999999998</v>
      </c>
      <c r="J23" s="772"/>
      <c r="K23" s="772">
        <f>K25+K26+K27</f>
        <v>1100</v>
      </c>
      <c r="L23" s="772">
        <f>L25+L26+L27</f>
        <v>1100</v>
      </c>
    </row>
    <row r="24" spans="1:12" s="778" customFormat="1">
      <c r="A24" s="773"/>
      <c r="B24" s="774"/>
      <c r="C24" s="775"/>
      <c r="D24" s="759" t="s">
        <v>221</v>
      </c>
      <c r="E24" s="780"/>
      <c r="F24" s="780"/>
      <c r="G24" s="780"/>
      <c r="H24" s="780">
        <f t="shared" si="1"/>
        <v>0</v>
      </c>
      <c r="I24" s="780">
        <f t="shared" si="0"/>
        <v>0</v>
      </c>
      <c r="J24" s="780"/>
      <c r="K24" s="780"/>
      <c r="L24" s="780"/>
    </row>
    <row r="25" spans="1:12" s="778" customFormat="1">
      <c r="A25" s="773"/>
      <c r="B25" s="774"/>
      <c r="C25" s="775"/>
      <c r="D25" s="759" t="s">
        <v>230</v>
      </c>
      <c r="E25" s="780">
        <v>564.95600000000002</v>
      </c>
      <c r="F25" s="780">
        <v>1100</v>
      </c>
      <c r="G25" s="780">
        <v>1100</v>
      </c>
      <c r="H25" s="780">
        <f t="shared" si="1"/>
        <v>0</v>
      </c>
      <c r="I25" s="780">
        <f t="shared" si="0"/>
        <v>535.04399999999998</v>
      </c>
      <c r="J25" s="780"/>
      <c r="K25" s="780">
        <v>1100</v>
      </c>
      <c r="L25" s="780">
        <v>1100</v>
      </c>
    </row>
    <row r="26" spans="1:12" s="778" customFormat="1">
      <c r="A26" s="773"/>
      <c r="B26" s="774"/>
      <c r="C26" s="775"/>
      <c r="D26" s="759" t="s">
        <v>232</v>
      </c>
      <c r="E26" s="780"/>
      <c r="F26" s="780"/>
      <c r="G26" s="780"/>
      <c r="H26" s="780">
        <f t="shared" si="1"/>
        <v>0</v>
      </c>
      <c r="I26" s="780">
        <f t="shared" si="0"/>
        <v>0</v>
      </c>
      <c r="J26" s="780"/>
      <c r="K26" s="780"/>
      <c r="L26" s="780"/>
    </row>
    <row r="27" spans="1:12" s="778" customFormat="1">
      <c r="A27" s="773"/>
      <c r="B27" s="774"/>
      <c r="C27" s="775"/>
      <c r="D27" s="759" t="s">
        <v>233</v>
      </c>
      <c r="E27" s="780"/>
      <c r="F27" s="780"/>
      <c r="G27" s="780"/>
      <c r="H27" s="780">
        <f t="shared" si="1"/>
        <v>0</v>
      </c>
      <c r="I27" s="780">
        <f t="shared" si="0"/>
        <v>0</v>
      </c>
      <c r="J27" s="780"/>
      <c r="K27" s="780"/>
      <c r="L27" s="780"/>
    </row>
    <row r="28" spans="1:12" s="778" customFormat="1" ht="14.25">
      <c r="A28" s="773"/>
      <c r="B28" s="774"/>
      <c r="C28" s="779">
        <v>4213</v>
      </c>
      <c r="D28" s="771" t="s">
        <v>234</v>
      </c>
      <c r="E28" s="772">
        <f>E30+E31</f>
        <v>54.411999999999999</v>
      </c>
      <c r="F28" s="772">
        <f>F30+F31</f>
        <v>37.200000000000003</v>
      </c>
      <c r="G28" s="772">
        <f>G30+G31</f>
        <v>79.2</v>
      </c>
      <c r="H28" s="772">
        <f t="shared" si="1"/>
        <v>42</v>
      </c>
      <c r="I28" s="772">
        <f t="shared" si="0"/>
        <v>24.788000000000004</v>
      </c>
      <c r="J28" s="772"/>
      <c r="K28" s="772">
        <f>K30+K31</f>
        <v>79.2</v>
      </c>
      <c r="L28" s="772">
        <f>L30+L31</f>
        <v>79.2</v>
      </c>
    </row>
    <row r="29" spans="1:12" s="778" customFormat="1">
      <c r="A29" s="773"/>
      <c r="B29" s="774"/>
      <c r="C29" s="775"/>
      <c r="D29" s="759" t="s">
        <v>221</v>
      </c>
      <c r="E29" s="780"/>
      <c r="F29" s="780"/>
      <c r="G29" s="780"/>
      <c r="H29" s="780">
        <f t="shared" si="1"/>
        <v>0</v>
      </c>
      <c r="I29" s="780">
        <f t="shared" si="0"/>
        <v>0</v>
      </c>
      <c r="J29" s="780"/>
      <c r="K29" s="780"/>
      <c r="L29" s="780"/>
    </row>
    <row r="30" spans="1:12" s="778" customFormat="1" ht="27">
      <c r="A30" s="773"/>
      <c r="B30" s="774"/>
      <c r="C30" s="775"/>
      <c r="D30" s="781" t="s">
        <v>235</v>
      </c>
      <c r="E30" s="780">
        <v>54.411999999999999</v>
      </c>
      <c r="F30" s="780">
        <v>37.200000000000003</v>
      </c>
      <c r="G30" s="780">
        <v>79.2</v>
      </c>
      <c r="H30" s="780">
        <f t="shared" si="1"/>
        <v>42</v>
      </c>
      <c r="I30" s="780">
        <f t="shared" si="0"/>
        <v>24.788000000000004</v>
      </c>
      <c r="J30" s="780"/>
      <c r="K30" s="780">
        <v>79.2</v>
      </c>
      <c r="L30" s="780">
        <v>79.2</v>
      </c>
    </row>
    <row r="31" spans="1:12" s="778" customFormat="1" ht="27">
      <c r="A31" s="773"/>
      <c r="B31" s="774"/>
      <c r="C31" s="775"/>
      <c r="D31" s="781" t="s">
        <v>236</v>
      </c>
      <c r="E31" s="780"/>
      <c r="F31" s="780"/>
      <c r="G31" s="780"/>
      <c r="H31" s="780">
        <f t="shared" si="1"/>
        <v>0</v>
      </c>
      <c r="I31" s="780">
        <f t="shared" si="0"/>
        <v>0</v>
      </c>
      <c r="J31" s="780"/>
      <c r="K31" s="780"/>
      <c r="L31" s="780"/>
    </row>
    <row r="32" spans="1:12" s="778" customFormat="1" ht="14.25">
      <c r="A32" s="773"/>
      <c r="B32" s="774"/>
      <c r="C32" s="775">
        <v>4214</v>
      </c>
      <c r="D32" s="782" t="s">
        <v>238</v>
      </c>
      <c r="E32" s="780">
        <v>467.83499999999998</v>
      </c>
      <c r="F32" s="780">
        <v>1011</v>
      </c>
      <c r="G32" s="780">
        <v>1011</v>
      </c>
      <c r="H32" s="780">
        <f t="shared" si="1"/>
        <v>0</v>
      </c>
      <c r="I32" s="780">
        <f t="shared" si="0"/>
        <v>543.16499999999996</v>
      </c>
      <c r="J32" s="780"/>
      <c r="K32" s="780">
        <v>1011</v>
      </c>
      <c r="L32" s="780">
        <v>1011</v>
      </c>
    </row>
    <row r="33" spans="1:12" s="753" customFormat="1" ht="23.25" customHeight="1">
      <c r="A33" s="773"/>
      <c r="B33" s="774"/>
      <c r="C33" s="775">
        <v>4215</v>
      </c>
      <c r="D33" s="782" t="s">
        <v>240</v>
      </c>
      <c r="E33" s="780">
        <v>40</v>
      </c>
      <c r="F33" s="780">
        <v>43</v>
      </c>
      <c r="G33" s="780">
        <v>43</v>
      </c>
      <c r="H33" s="780">
        <f t="shared" si="1"/>
        <v>0</v>
      </c>
      <c r="I33" s="780">
        <f t="shared" si="0"/>
        <v>3</v>
      </c>
      <c r="J33" s="780"/>
      <c r="K33" s="780">
        <v>43</v>
      </c>
      <c r="L33" s="780">
        <v>43</v>
      </c>
    </row>
    <row r="34" spans="1:12" s="757" customFormat="1" ht="14.25">
      <c r="A34" s="773"/>
      <c r="B34" s="774"/>
      <c r="C34" s="775">
        <v>4216</v>
      </c>
      <c r="D34" s="782" t="s">
        <v>241</v>
      </c>
      <c r="E34" s="780">
        <v>1656.48</v>
      </c>
      <c r="F34" s="780">
        <v>1680</v>
      </c>
      <c r="G34" s="780">
        <v>1680</v>
      </c>
      <c r="H34" s="780">
        <f t="shared" si="1"/>
        <v>0</v>
      </c>
      <c r="I34" s="780">
        <f t="shared" si="0"/>
        <v>23.519999999999982</v>
      </c>
      <c r="J34" s="780"/>
      <c r="K34" s="780">
        <v>1680</v>
      </c>
      <c r="L34" s="780">
        <v>1680</v>
      </c>
    </row>
    <row r="35" spans="1:12" s="757" customFormat="1" ht="14.25">
      <c r="A35" s="773"/>
      <c r="B35" s="774"/>
      <c r="C35" s="775">
        <v>4217</v>
      </c>
      <c r="D35" s="782" t="s">
        <v>242</v>
      </c>
      <c r="E35" s="780"/>
      <c r="F35" s="780"/>
      <c r="G35" s="780"/>
      <c r="H35" s="780">
        <f t="shared" si="1"/>
        <v>0</v>
      </c>
      <c r="I35" s="780">
        <f t="shared" si="0"/>
        <v>0</v>
      </c>
      <c r="J35" s="780"/>
      <c r="K35" s="780"/>
      <c r="L35" s="780"/>
    </row>
    <row r="36" spans="1:12" s="757" customFormat="1" ht="14.25">
      <c r="A36" s="773"/>
      <c r="B36" s="774"/>
      <c r="C36" s="779"/>
      <c r="D36" s="771" t="s">
        <v>243</v>
      </c>
      <c r="E36" s="772">
        <f>E38+E39</f>
        <v>120.8</v>
      </c>
      <c r="F36" s="772">
        <f>F38+F39</f>
        <v>453</v>
      </c>
      <c r="G36" s="772">
        <f>G38+G39</f>
        <v>453</v>
      </c>
      <c r="H36" s="772">
        <f t="shared" si="1"/>
        <v>0</v>
      </c>
      <c r="I36" s="772">
        <f t="shared" si="0"/>
        <v>332.2</v>
      </c>
      <c r="J36" s="772"/>
      <c r="K36" s="772">
        <f>K38+K39</f>
        <v>453</v>
      </c>
      <c r="L36" s="772">
        <f>L38+L39</f>
        <v>453</v>
      </c>
    </row>
    <row r="37" spans="1:12" s="757" customFormat="1">
      <c r="A37" s="773"/>
      <c r="B37" s="774"/>
      <c r="C37" s="775"/>
      <c r="D37" s="759" t="s">
        <v>221</v>
      </c>
      <c r="E37" s="760"/>
      <c r="F37" s="760"/>
      <c r="G37" s="760"/>
      <c r="H37" s="760">
        <f t="shared" si="1"/>
        <v>0</v>
      </c>
      <c r="I37" s="760">
        <f t="shared" si="0"/>
        <v>0</v>
      </c>
      <c r="J37" s="760"/>
      <c r="K37" s="760"/>
      <c r="L37" s="760"/>
    </row>
    <row r="38" spans="1:12" s="757" customFormat="1">
      <c r="A38" s="773"/>
      <c r="B38" s="774"/>
      <c r="C38" s="775">
        <v>4221</v>
      </c>
      <c r="D38" s="759" t="s">
        <v>244</v>
      </c>
      <c r="E38" s="760">
        <v>120.8</v>
      </c>
      <c r="F38" s="760">
        <v>453</v>
      </c>
      <c r="G38" s="760">
        <v>453</v>
      </c>
      <c r="H38" s="760">
        <f t="shared" si="1"/>
        <v>0</v>
      </c>
      <c r="I38" s="760">
        <f t="shared" si="0"/>
        <v>332.2</v>
      </c>
      <c r="J38" s="760"/>
      <c r="K38" s="760">
        <v>453</v>
      </c>
      <c r="L38" s="760">
        <v>453</v>
      </c>
    </row>
    <row r="39" spans="1:12" s="757" customFormat="1">
      <c r="A39" s="773"/>
      <c r="B39" s="774"/>
      <c r="C39" s="775">
        <v>4222</v>
      </c>
      <c r="D39" s="759" t="s">
        <v>245</v>
      </c>
      <c r="E39" s="760"/>
      <c r="F39" s="760"/>
      <c r="G39" s="760"/>
      <c r="H39" s="760">
        <f t="shared" si="1"/>
        <v>0</v>
      </c>
      <c r="I39" s="760">
        <f t="shared" si="0"/>
        <v>0</v>
      </c>
      <c r="J39" s="760"/>
      <c r="K39" s="760"/>
      <c r="L39" s="760"/>
    </row>
    <row r="40" spans="1:12" s="778" customFormat="1" ht="19.5" customHeight="1">
      <c r="A40" s="773"/>
      <c r="B40" s="774"/>
      <c r="C40" s="775">
        <v>4231</v>
      </c>
      <c r="D40" s="761" t="s">
        <v>246</v>
      </c>
      <c r="E40" s="760"/>
      <c r="F40" s="760"/>
      <c r="G40" s="760"/>
      <c r="H40" s="760">
        <f t="shared" si="1"/>
        <v>0</v>
      </c>
      <c r="I40" s="760">
        <f t="shared" si="0"/>
        <v>0</v>
      </c>
      <c r="J40" s="760"/>
      <c r="K40" s="760"/>
      <c r="L40" s="760"/>
    </row>
    <row r="41" spans="1:12" s="778" customFormat="1" ht="16.5">
      <c r="A41" s="773"/>
      <c r="B41" s="774"/>
      <c r="C41" s="775">
        <v>4232</v>
      </c>
      <c r="D41" s="761" t="s">
        <v>247</v>
      </c>
      <c r="E41" s="760">
        <v>95</v>
      </c>
      <c r="F41" s="760">
        <v>180</v>
      </c>
      <c r="G41" s="760">
        <v>180</v>
      </c>
      <c r="H41" s="760">
        <f t="shared" si="1"/>
        <v>0</v>
      </c>
      <c r="I41" s="760">
        <f t="shared" si="0"/>
        <v>85</v>
      </c>
      <c r="J41" s="626"/>
      <c r="K41" s="760">
        <v>180</v>
      </c>
      <c r="L41" s="760">
        <v>180</v>
      </c>
    </row>
    <row r="42" spans="1:12" s="778" customFormat="1" ht="28.5">
      <c r="A42" s="773"/>
      <c r="B42" s="774"/>
      <c r="C42" s="775">
        <v>4233</v>
      </c>
      <c r="D42" s="761" t="s">
        <v>248</v>
      </c>
      <c r="E42" s="760"/>
      <c r="F42" s="760"/>
      <c r="G42" s="760"/>
      <c r="H42" s="760">
        <f t="shared" si="1"/>
        <v>0</v>
      </c>
      <c r="I42" s="760">
        <f t="shared" si="0"/>
        <v>0</v>
      </c>
      <c r="J42" s="626"/>
      <c r="K42" s="760"/>
      <c r="L42" s="760"/>
    </row>
    <row r="43" spans="1:12" s="778" customFormat="1" ht="18.75" customHeight="1">
      <c r="A43" s="773"/>
      <c r="B43" s="774"/>
      <c r="C43" s="775">
        <v>4234</v>
      </c>
      <c r="D43" s="761" t="s">
        <v>249</v>
      </c>
      <c r="E43" s="780">
        <v>94.2</v>
      </c>
      <c r="F43" s="780">
        <v>100</v>
      </c>
      <c r="G43" s="780">
        <v>100</v>
      </c>
      <c r="H43" s="780">
        <f t="shared" si="1"/>
        <v>0</v>
      </c>
      <c r="I43" s="780">
        <f t="shared" si="0"/>
        <v>5.7999999999999972</v>
      </c>
      <c r="J43" s="780"/>
      <c r="K43" s="780">
        <v>100</v>
      </c>
      <c r="L43" s="780">
        <v>100</v>
      </c>
    </row>
    <row r="44" spans="1:12" s="753" customFormat="1" ht="18.75" customHeight="1">
      <c r="A44" s="773"/>
      <c r="B44" s="774"/>
      <c r="C44" s="775">
        <v>4235</v>
      </c>
      <c r="D44" s="761" t="s">
        <v>250</v>
      </c>
      <c r="E44" s="780"/>
      <c r="F44" s="780"/>
      <c r="G44" s="780"/>
      <c r="H44" s="780">
        <f t="shared" si="1"/>
        <v>0</v>
      </c>
      <c r="I44" s="780">
        <f t="shared" si="0"/>
        <v>0</v>
      </c>
      <c r="J44" s="780"/>
      <c r="K44" s="780"/>
      <c r="L44" s="780"/>
    </row>
    <row r="45" spans="1:12" s="778" customFormat="1" ht="28.5">
      <c r="A45" s="773"/>
      <c r="B45" s="774"/>
      <c r="C45" s="775">
        <v>4236</v>
      </c>
      <c r="D45" s="761" t="s">
        <v>252</v>
      </c>
      <c r="E45" s="780"/>
      <c r="F45" s="780"/>
      <c r="G45" s="780"/>
      <c r="H45" s="780">
        <f t="shared" si="1"/>
        <v>0</v>
      </c>
      <c r="I45" s="780">
        <f t="shared" si="0"/>
        <v>0</v>
      </c>
      <c r="J45" s="780"/>
      <c r="K45" s="780"/>
      <c r="L45" s="780"/>
    </row>
    <row r="46" spans="1:12" s="753" customFormat="1" ht="18.75" customHeight="1">
      <c r="A46" s="773"/>
      <c r="B46" s="774"/>
      <c r="C46" s="775">
        <v>4237</v>
      </c>
      <c r="D46" s="761" t="s">
        <v>253</v>
      </c>
      <c r="E46" s="780">
        <v>149.75</v>
      </c>
      <c r="F46" s="780">
        <v>150</v>
      </c>
      <c r="G46" s="780">
        <v>150</v>
      </c>
      <c r="H46" s="780">
        <f t="shared" si="1"/>
        <v>0</v>
      </c>
      <c r="I46" s="780">
        <f t="shared" si="0"/>
        <v>0.25</v>
      </c>
      <c r="J46" s="780"/>
      <c r="K46" s="780">
        <v>150</v>
      </c>
      <c r="L46" s="780">
        <v>150</v>
      </c>
    </row>
    <row r="47" spans="1:12" s="753" customFormat="1" ht="18.75" customHeight="1">
      <c r="A47" s="773"/>
      <c r="B47" s="774"/>
      <c r="C47" s="775">
        <v>4239</v>
      </c>
      <c r="D47" s="755" t="s">
        <v>254</v>
      </c>
      <c r="E47" s="756"/>
      <c r="F47" s="756"/>
      <c r="G47" s="756"/>
      <c r="H47" s="756">
        <f t="shared" si="1"/>
        <v>0</v>
      </c>
      <c r="I47" s="756">
        <f t="shared" si="0"/>
        <v>0</v>
      </c>
      <c r="J47" s="756"/>
      <c r="K47" s="756"/>
      <c r="L47" s="756"/>
    </row>
    <row r="48" spans="1:12" s="753" customFormat="1" ht="18.75" customHeight="1">
      <c r="A48" s="773"/>
      <c r="B48" s="774"/>
      <c r="C48" s="775">
        <v>4241</v>
      </c>
      <c r="D48" s="761" t="s">
        <v>255</v>
      </c>
      <c r="E48" s="780"/>
      <c r="F48" s="780"/>
      <c r="G48" s="780"/>
      <c r="H48" s="780">
        <f t="shared" si="1"/>
        <v>0</v>
      </c>
      <c r="I48" s="780">
        <f t="shared" si="0"/>
        <v>0</v>
      </c>
      <c r="J48" s="780"/>
      <c r="K48" s="780"/>
      <c r="L48" s="780"/>
    </row>
    <row r="49" spans="1:12" s="753" customFormat="1" ht="28.5">
      <c r="A49" s="773"/>
      <c r="B49" s="774"/>
      <c r="C49" s="775">
        <v>4251</v>
      </c>
      <c r="D49" s="755" t="s">
        <v>257</v>
      </c>
      <c r="E49" s="756"/>
      <c r="F49" s="756"/>
      <c r="G49" s="756"/>
      <c r="H49" s="756">
        <f t="shared" si="1"/>
        <v>0</v>
      </c>
      <c r="I49" s="756">
        <f t="shared" si="0"/>
        <v>0</v>
      </c>
      <c r="J49" s="756"/>
      <c r="K49" s="756"/>
      <c r="L49" s="756"/>
    </row>
    <row r="50" spans="1:12" s="753" customFormat="1" ht="28.5">
      <c r="A50" s="773"/>
      <c r="B50" s="774"/>
      <c r="C50" s="779">
        <v>4252</v>
      </c>
      <c r="D50" s="771" t="s">
        <v>258</v>
      </c>
      <c r="E50" s="772">
        <f>E52+E53</f>
        <v>279</v>
      </c>
      <c r="F50" s="772">
        <f>F52+F53</f>
        <v>346.2</v>
      </c>
      <c r="G50" s="772">
        <f>G52+G53</f>
        <v>346.2</v>
      </c>
      <c r="H50" s="772">
        <f t="shared" si="1"/>
        <v>0</v>
      </c>
      <c r="I50" s="772">
        <f t="shared" si="0"/>
        <v>67.199999999999989</v>
      </c>
      <c r="J50" s="772"/>
      <c r="K50" s="772">
        <f>K52+K53</f>
        <v>346.2</v>
      </c>
      <c r="L50" s="772">
        <f>L52+L53</f>
        <v>346.2</v>
      </c>
    </row>
    <row r="51" spans="1:12" s="753" customFormat="1">
      <c r="A51" s="773"/>
      <c r="B51" s="774"/>
      <c r="C51" s="775"/>
      <c r="D51" s="759" t="s">
        <v>221</v>
      </c>
      <c r="E51" s="756"/>
      <c r="F51" s="756"/>
      <c r="G51" s="756"/>
      <c r="H51" s="756">
        <f t="shared" si="1"/>
        <v>0</v>
      </c>
      <c r="I51" s="756">
        <f t="shared" si="0"/>
        <v>0</v>
      </c>
      <c r="J51" s="756"/>
      <c r="K51" s="756"/>
      <c r="L51" s="756"/>
    </row>
    <row r="52" spans="1:12" s="778" customFormat="1" ht="27">
      <c r="A52" s="773"/>
      <c r="B52" s="774"/>
      <c r="C52" s="775"/>
      <c r="D52" s="783" t="s">
        <v>259</v>
      </c>
      <c r="E52" s="756">
        <v>279</v>
      </c>
      <c r="F52" s="756">
        <v>346.2</v>
      </c>
      <c r="G52" s="756">
        <v>346.2</v>
      </c>
      <c r="H52" s="756">
        <f t="shared" si="1"/>
        <v>0</v>
      </c>
      <c r="I52" s="756">
        <f t="shared" si="0"/>
        <v>67.199999999999989</v>
      </c>
      <c r="J52" s="756"/>
      <c r="K52" s="756">
        <v>346.2</v>
      </c>
      <c r="L52" s="756">
        <v>346.2</v>
      </c>
    </row>
    <row r="53" spans="1:12" s="778" customFormat="1" ht="27">
      <c r="A53" s="773"/>
      <c r="B53" s="774"/>
      <c r="C53" s="775"/>
      <c r="D53" s="783" t="s">
        <v>260</v>
      </c>
      <c r="E53" s="756"/>
      <c r="F53" s="756"/>
      <c r="G53" s="756"/>
      <c r="H53" s="756">
        <f t="shared" si="1"/>
        <v>0</v>
      </c>
      <c r="I53" s="756">
        <f t="shared" si="0"/>
        <v>0</v>
      </c>
      <c r="J53" s="756"/>
      <c r="K53" s="756"/>
      <c r="L53" s="756"/>
    </row>
    <row r="54" spans="1:12" s="778" customFormat="1" ht="14.25">
      <c r="A54" s="773"/>
      <c r="B54" s="774"/>
      <c r="C54" s="779">
        <v>4261</v>
      </c>
      <c r="D54" s="771" t="s">
        <v>261</v>
      </c>
      <c r="E54" s="772">
        <f>E56+E57</f>
        <v>303.68</v>
      </c>
      <c r="F54" s="772">
        <f>F56+F57</f>
        <v>338</v>
      </c>
      <c r="G54" s="772">
        <f>G56+G57</f>
        <v>338</v>
      </c>
      <c r="H54" s="772">
        <f t="shared" si="1"/>
        <v>0</v>
      </c>
      <c r="I54" s="772">
        <f t="shared" si="0"/>
        <v>34.319999999999993</v>
      </c>
      <c r="J54" s="772"/>
      <c r="K54" s="772">
        <f>K56+K57</f>
        <v>338</v>
      </c>
      <c r="L54" s="772">
        <f>L56+L57</f>
        <v>338</v>
      </c>
    </row>
    <row r="55" spans="1:12" s="778" customFormat="1">
      <c r="A55" s="773"/>
      <c r="B55" s="774"/>
      <c r="C55" s="775"/>
      <c r="D55" s="759" t="s">
        <v>221</v>
      </c>
      <c r="E55" s="780"/>
      <c r="F55" s="780"/>
      <c r="G55" s="780"/>
      <c r="H55" s="780">
        <f t="shared" si="1"/>
        <v>0</v>
      </c>
      <c r="I55" s="780">
        <f t="shared" si="0"/>
        <v>0</v>
      </c>
      <c r="J55" s="780"/>
      <c r="K55" s="780"/>
      <c r="L55" s="780"/>
    </row>
    <row r="56" spans="1:12" s="778" customFormat="1">
      <c r="A56" s="773"/>
      <c r="B56" s="774"/>
      <c r="C56" s="775"/>
      <c r="D56" s="759" t="s">
        <v>262</v>
      </c>
      <c r="E56" s="780">
        <v>303.68</v>
      </c>
      <c r="F56" s="780">
        <v>338</v>
      </c>
      <c r="G56" s="780">
        <v>338</v>
      </c>
      <c r="H56" s="780">
        <f t="shared" si="1"/>
        <v>0</v>
      </c>
      <c r="I56" s="780">
        <f t="shared" si="0"/>
        <v>34.319999999999993</v>
      </c>
      <c r="J56" s="780"/>
      <c r="K56" s="780">
        <v>338</v>
      </c>
      <c r="L56" s="780">
        <v>338</v>
      </c>
    </row>
    <row r="57" spans="1:12" s="778" customFormat="1">
      <c r="A57" s="773"/>
      <c r="B57" s="774"/>
      <c r="C57" s="775"/>
      <c r="D57" s="759" t="s">
        <v>264</v>
      </c>
      <c r="E57" s="780"/>
      <c r="F57" s="780"/>
      <c r="G57" s="780"/>
      <c r="H57" s="780">
        <f t="shared" si="1"/>
        <v>0</v>
      </c>
      <c r="I57" s="780">
        <f t="shared" si="0"/>
        <v>0</v>
      </c>
      <c r="J57" s="780"/>
      <c r="K57" s="780"/>
      <c r="L57" s="780"/>
    </row>
    <row r="58" spans="1:12" s="778" customFormat="1" ht="14.25">
      <c r="A58" s="773"/>
      <c r="B58" s="774"/>
      <c r="C58" s="775">
        <v>4262</v>
      </c>
      <c r="D58" s="761" t="s">
        <v>265</v>
      </c>
      <c r="E58" s="780"/>
      <c r="F58" s="780"/>
      <c r="G58" s="780"/>
      <c r="H58" s="780">
        <f t="shared" si="1"/>
        <v>0</v>
      </c>
      <c r="I58" s="780">
        <f t="shared" si="0"/>
        <v>0</v>
      </c>
      <c r="J58" s="780"/>
      <c r="K58" s="780"/>
      <c r="L58" s="780"/>
    </row>
    <row r="59" spans="1:12" s="778" customFormat="1" ht="14.25">
      <c r="A59" s="773"/>
      <c r="B59" s="774"/>
      <c r="C59" s="775">
        <v>4264</v>
      </c>
      <c r="D59" s="761" t="s">
        <v>266</v>
      </c>
      <c r="E59" s="780">
        <v>658.26</v>
      </c>
      <c r="F59" s="780">
        <v>992.8</v>
      </c>
      <c r="G59" s="780">
        <v>992.8</v>
      </c>
      <c r="H59" s="780">
        <f t="shared" si="1"/>
        <v>0</v>
      </c>
      <c r="I59" s="780">
        <f t="shared" si="0"/>
        <v>334.53999999999996</v>
      </c>
      <c r="J59" s="780"/>
      <c r="K59" s="780">
        <v>992.8</v>
      </c>
      <c r="L59" s="780">
        <v>992.8</v>
      </c>
    </row>
    <row r="60" spans="1:12" s="778" customFormat="1" ht="22.5" customHeight="1">
      <c r="A60" s="773"/>
      <c r="B60" s="774"/>
      <c r="C60" s="775">
        <v>4266</v>
      </c>
      <c r="D60" s="761" t="s">
        <v>267</v>
      </c>
      <c r="E60" s="780"/>
      <c r="F60" s="780"/>
      <c r="G60" s="780"/>
      <c r="H60" s="780">
        <f t="shared" si="1"/>
        <v>0</v>
      </c>
      <c r="I60" s="780">
        <f t="shared" si="0"/>
        <v>0</v>
      </c>
      <c r="J60" s="780"/>
      <c r="K60" s="780"/>
      <c r="L60" s="780"/>
    </row>
    <row r="61" spans="1:12" s="778" customFormat="1" ht="14.25">
      <c r="A61" s="773"/>
      <c r="B61" s="774"/>
      <c r="C61" s="775">
        <v>4267</v>
      </c>
      <c r="D61" s="761" t="s">
        <v>268</v>
      </c>
      <c r="E61" s="780">
        <v>166.16</v>
      </c>
      <c r="F61" s="780">
        <v>143.30000000000001</v>
      </c>
      <c r="G61" s="780">
        <v>143.30000000000001</v>
      </c>
      <c r="H61" s="780">
        <f t="shared" si="1"/>
        <v>0</v>
      </c>
      <c r="I61" s="780">
        <f t="shared" si="0"/>
        <v>-22.859999999999985</v>
      </c>
      <c r="J61" s="780"/>
      <c r="K61" s="780">
        <v>143.30000000000001</v>
      </c>
      <c r="L61" s="780">
        <v>143.30000000000001</v>
      </c>
    </row>
    <row r="62" spans="1:12" s="778" customFormat="1" ht="14.25">
      <c r="A62" s="773"/>
      <c r="B62" s="774"/>
      <c r="C62" s="775">
        <v>4269</v>
      </c>
      <c r="D62" s="761" t="s">
        <v>269</v>
      </c>
      <c r="E62" s="780"/>
      <c r="F62" s="780"/>
      <c r="G62" s="780"/>
      <c r="H62" s="780">
        <f t="shared" si="1"/>
        <v>0</v>
      </c>
      <c r="I62" s="780">
        <f t="shared" si="0"/>
        <v>0</v>
      </c>
      <c r="J62" s="780"/>
      <c r="K62" s="780"/>
      <c r="L62" s="780"/>
    </row>
    <row r="63" spans="1:12" s="778" customFormat="1" ht="28.5">
      <c r="A63" s="773"/>
      <c r="B63" s="774"/>
      <c r="C63" s="775">
        <v>4511</v>
      </c>
      <c r="D63" s="755" t="s">
        <v>271</v>
      </c>
      <c r="E63" s="780"/>
      <c r="F63" s="780"/>
      <c r="G63" s="780"/>
      <c r="H63" s="780">
        <f t="shared" si="1"/>
        <v>0</v>
      </c>
      <c r="I63" s="780">
        <f t="shared" si="0"/>
        <v>0</v>
      </c>
      <c r="J63" s="780"/>
      <c r="K63" s="780"/>
      <c r="L63" s="780"/>
    </row>
    <row r="64" spans="1:12" s="784" customFormat="1" ht="28.5">
      <c r="A64" s="773"/>
      <c r="B64" s="774"/>
      <c r="C64" s="775">
        <v>4621</v>
      </c>
      <c r="D64" s="755" t="s">
        <v>272</v>
      </c>
      <c r="E64" s="780"/>
      <c r="F64" s="780"/>
      <c r="G64" s="780"/>
      <c r="H64" s="780">
        <f t="shared" si="1"/>
        <v>0</v>
      </c>
      <c r="I64" s="780">
        <f t="shared" si="0"/>
        <v>0</v>
      </c>
      <c r="J64" s="651"/>
      <c r="K64" s="780"/>
      <c r="L64" s="780"/>
    </row>
    <row r="65" spans="1:12" s="784" customFormat="1" ht="28.5">
      <c r="A65" s="773"/>
      <c r="B65" s="774"/>
      <c r="C65" s="775">
        <v>4631</v>
      </c>
      <c r="D65" s="755" t="s">
        <v>273</v>
      </c>
      <c r="E65" s="780"/>
      <c r="F65" s="780"/>
      <c r="G65" s="780"/>
      <c r="H65" s="780">
        <f t="shared" si="1"/>
        <v>0</v>
      </c>
      <c r="I65" s="780">
        <f t="shared" si="0"/>
        <v>0</v>
      </c>
      <c r="J65" s="651"/>
      <c r="K65" s="780"/>
      <c r="L65" s="780"/>
    </row>
    <row r="66" spans="1:12" s="784" customFormat="1" ht="21.75" customHeight="1">
      <c r="A66" s="773"/>
      <c r="B66" s="774"/>
      <c r="C66" s="775">
        <v>4632</v>
      </c>
      <c r="D66" s="755" t="s">
        <v>274</v>
      </c>
      <c r="E66" s="780"/>
      <c r="F66" s="780"/>
      <c r="G66" s="780"/>
      <c r="H66" s="780">
        <f t="shared" si="1"/>
        <v>0</v>
      </c>
      <c r="I66" s="780">
        <f t="shared" si="0"/>
        <v>0</v>
      </c>
      <c r="J66" s="780"/>
      <c r="K66" s="780"/>
      <c r="L66" s="780"/>
    </row>
    <row r="67" spans="1:12" s="784" customFormat="1" ht="42" customHeight="1">
      <c r="A67" s="773"/>
      <c r="B67" s="774"/>
      <c r="C67" s="775" t="s">
        <v>275</v>
      </c>
      <c r="D67" s="755" t="s">
        <v>276</v>
      </c>
      <c r="E67" s="780"/>
      <c r="F67" s="780"/>
      <c r="G67" s="780"/>
      <c r="H67" s="780"/>
      <c r="I67" s="780"/>
      <c r="J67" s="780"/>
      <c r="K67" s="780"/>
      <c r="L67" s="780"/>
    </row>
    <row r="68" spans="1:12" s="784" customFormat="1" ht="48.75" customHeight="1">
      <c r="A68" s="773"/>
      <c r="B68" s="774"/>
      <c r="C68" s="775">
        <v>4638</v>
      </c>
      <c r="D68" s="755" t="s">
        <v>277</v>
      </c>
      <c r="E68" s="780"/>
      <c r="F68" s="780"/>
      <c r="G68" s="780"/>
      <c r="H68" s="780">
        <f t="shared" si="1"/>
        <v>0</v>
      </c>
      <c r="I68" s="780">
        <f t="shared" si="0"/>
        <v>0</v>
      </c>
      <c r="J68" s="780"/>
      <c r="K68" s="780"/>
      <c r="L68" s="780"/>
    </row>
    <row r="69" spans="1:12" s="784" customFormat="1" ht="23.25" customHeight="1">
      <c r="A69" s="773"/>
      <c r="B69" s="774"/>
      <c r="C69" s="775" t="s">
        <v>278</v>
      </c>
      <c r="D69" s="755" t="s">
        <v>279</v>
      </c>
      <c r="E69" s="780"/>
      <c r="F69" s="780"/>
      <c r="G69" s="780"/>
      <c r="H69" s="780">
        <f t="shared" si="1"/>
        <v>0</v>
      </c>
      <c r="I69" s="780">
        <f t="shared" si="0"/>
        <v>0</v>
      </c>
      <c r="J69" s="780"/>
      <c r="K69" s="780"/>
      <c r="L69" s="780"/>
    </row>
    <row r="70" spans="1:12" s="784" customFormat="1" ht="42.75">
      <c r="A70" s="773"/>
      <c r="B70" s="774"/>
      <c r="C70" s="775" t="s">
        <v>280</v>
      </c>
      <c r="D70" s="755" t="s">
        <v>281</v>
      </c>
      <c r="E70" s="780"/>
      <c r="F70" s="780"/>
      <c r="G70" s="780"/>
      <c r="H70" s="780">
        <f>+G70-F70</f>
        <v>0</v>
      </c>
      <c r="I70" s="780">
        <f>G70-E70</f>
        <v>0</v>
      </c>
      <c r="J70" s="780"/>
      <c r="K70" s="780"/>
      <c r="L70" s="780"/>
    </row>
    <row r="71" spans="1:12" s="784" customFormat="1" ht="21" customHeight="1">
      <c r="A71" s="773"/>
      <c r="B71" s="774"/>
      <c r="C71" s="775">
        <v>4729</v>
      </c>
      <c r="D71" s="761" t="s">
        <v>282</v>
      </c>
      <c r="E71" s="785"/>
      <c r="F71" s="785"/>
      <c r="G71" s="780"/>
      <c r="H71" s="780">
        <f t="shared" si="1"/>
        <v>0</v>
      </c>
      <c r="I71" s="780">
        <f t="shared" si="0"/>
        <v>0</v>
      </c>
      <c r="J71" s="785"/>
      <c r="K71" s="780"/>
      <c r="L71" s="780"/>
    </row>
    <row r="72" spans="1:12" s="784" customFormat="1" ht="22.5" customHeight="1">
      <c r="A72" s="773"/>
      <c r="B72" s="774"/>
      <c r="C72" s="775">
        <v>4822</v>
      </c>
      <c r="D72" s="761" t="s">
        <v>283</v>
      </c>
      <c r="E72" s="785"/>
      <c r="F72" s="785"/>
      <c r="G72" s="780"/>
      <c r="H72" s="780">
        <f t="shared" si="1"/>
        <v>0</v>
      </c>
      <c r="I72" s="780">
        <f t="shared" si="0"/>
        <v>0</v>
      </c>
      <c r="J72" s="785"/>
      <c r="K72" s="780"/>
      <c r="L72" s="780"/>
    </row>
    <row r="73" spans="1:12" s="784" customFormat="1" ht="19.5" customHeight="1">
      <c r="A73" s="773"/>
      <c r="B73" s="774"/>
      <c r="C73" s="779">
        <v>4823</v>
      </c>
      <c r="D73" s="771" t="s">
        <v>284</v>
      </c>
      <c r="E73" s="772">
        <f>E75+E76+E77</f>
        <v>31.15</v>
      </c>
      <c r="F73" s="772">
        <f>F75+F76+F77</f>
        <v>113.2</v>
      </c>
      <c r="G73" s="772">
        <f>G75+G76+G77</f>
        <v>113.2</v>
      </c>
      <c r="H73" s="772">
        <f t="shared" si="1"/>
        <v>0</v>
      </c>
      <c r="I73" s="772">
        <f t="shared" si="0"/>
        <v>82.050000000000011</v>
      </c>
      <c r="J73" s="772"/>
      <c r="K73" s="772">
        <f>K75+K76+K77</f>
        <v>113.2</v>
      </c>
      <c r="L73" s="772">
        <f>L75+L76+L77</f>
        <v>113.2</v>
      </c>
    </row>
    <row r="74" spans="1:12" s="784" customFormat="1" ht="14.25">
      <c r="A74" s="773"/>
      <c r="B74" s="774"/>
      <c r="C74" s="775"/>
      <c r="D74" s="759" t="s">
        <v>221</v>
      </c>
      <c r="E74" s="785"/>
      <c r="F74" s="785"/>
      <c r="G74" s="780"/>
      <c r="H74" s="780">
        <f t="shared" si="1"/>
        <v>0</v>
      </c>
      <c r="I74" s="780">
        <f t="shared" ref="I74:I82" si="2">G74-E74</f>
        <v>0</v>
      </c>
      <c r="J74" s="785"/>
      <c r="K74" s="780"/>
      <c r="L74" s="780"/>
    </row>
    <row r="75" spans="1:12" s="778" customFormat="1" ht="27">
      <c r="A75" s="773"/>
      <c r="B75" s="774"/>
      <c r="C75" s="775"/>
      <c r="D75" s="759" t="s">
        <v>285</v>
      </c>
      <c r="E75" s="785">
        <v>31.15</v>
      </c>
      <c r="F75" s="785">
        <v>113.2</v>
      </c>
      <c r="G75" s="780">
        <v>113.2</v>
      </c>
      <c r="H75" s="780">
        <f t="shared" ref="H75:H90" si="3">+G75-F75</f>
        <v>0</v>
      </c>
      <c r="I75" s="780">
        <f t="shared" si="2"/>
        <v>82.050000000000011</v>
      </c>
      <c r="J75" s="785"/>
      <c r="K75" s="780">
        <v>113.2</v>
      </c>
      <c r="L75" s="780">
        <v>113.2</v>
      </c>
    </row>
    <row r="76" spans="1:12" ht="27.95" customHeight="1">
      <c r="A76" s="773"/>
      <c r="B76" s="774"/>
      <c r="C76" s="775"/>
      <c r="D76" s="759" t="s">
        <v>286</v>
      </c>
      <c r="E76" s="785"/>
      <c r="F76" s="785"/>
      <c r="G76" s="780"/>
      <c r="H76" s="780">
        <f t="shared" si="3"/>
        <v>0</v>
      </c>
      <c r="I76" s="780">
        <f t="shared" si="2"/>
        <v>0</v>
      </c>
      <c r="J76" s="785"/>
      <c r="K76" s="780"/>
      <c r="L76" s="780"/>
    </row>
    <row r="77" spans="1:12" ht="14.25">
      <c r="A77" s="773"/>
      <c r="B77" s="774"/>
      <c r="C77" s="775"/>
      <c r="D77" s="759" t="s">
        <v>287</v>
      </c>
      <c r="E77" s="785"/>
      <c r="F77" s="785"/>
      <c r="G77" s="780"/>
      <c r="H77" s="780">
        <f t="shared" si="3"/>
        <v>0</v>
      </c>
      <c r="I77" s="780">
        <f t="shared" si="2"/>
        <v>0</v>
      </c>
      <c r="J77" s="785"/>
      <c r="K77" s="780"/>
      <c r="L77" s="780"/>
    </row>
    <row r="78" spans="1:12" ht="31.5" customHeight="1">
      <c r="A78" s="773"/>
      <c r="B78" s="774"/>
      <c r="C78" s="775" t="s">
        <v>288</v>
      </c>
      <c r="D78" s="761" t="s">
        <v>289</v>
      </c>
      <c r="E78" s="785"/>
      <c r="F78" s="785"/>
      <c r="G78" s="780"/>
      <c r="H78" s="780">
        <f t="shared" si="3"/>
        <v>0</v>
      </c>
      <c r="I78" s="780">
        <f t="shared" si="2"/>
        <v>0</v>
      </c>
      <c r="J78" s="785"/>
      <c r="K78" s="780"/>
      <c r="L78" s="780"/>
    </row>
    <row r="79" spans="1:12" ht="31.5" customHeight="1">
      <c r="A79" s="773"/>
      <c r="B79" s="774"/>
      <c r="C79" s="775">
        <v>4831</v>
      </c>
      <c r="D79" s="755" t="s">
        <v>290</v>
      </c>
      <c r="E79" s="785"/>
      <c r="F79" s="785"/>
      <c r="G79" s="780"/>
      <c r="H79" s="780">
        <f>+G79-F79</f>
        <v>0</v>
      </c>
      <c r="I79" s="780">
        <f>G79-E79</f>
        <v>0</v>
      </c>
      <c r="J79" s="785"/>
      <c r="K79" s="780"/>
      <c r="L79" s="780"/>
    </row>
    <row r="80" spans="1:12" ht="43.5" customHeight="1">
      <c r="A80" s="773"/>
      <c r="B80" s="774"/>
      <c r="C80" s="775">
        <v>4851</v>
      </c>
      <c r="D80" s="755" t="s">
        <v>291</v>
      </c>
      <c r="E80" s="785"/>
      <c r="F80" s="785"/>
      <c r="G80" s="780"/>
      <c r="H80" s="780">
        <f>+G80-F80</f>
        <v>0</v>
      </c>
      <c r="I80" s="780">
        <f>G80-E80</f>
        <v>0</v>
      </c>
      <c r="J80" s="785"/>
      <c r="K80" s="780"/>
      <c r="L80" s="780"/>
    </row>
    <row r="81" spans="1:12" s="786" customFormat="1" ht="19.5" customHeight="1">
      <c r="A81" s="773"/>
      <c r="B81" s="774"/>
      <c r="C81" s="775">
        <v>4861</v>
      </c>
      <c r="D81" s="761" t="s">
        <v>292</v>
      </c>
      <c r="E81" s="785"/>
      <c r="F81" s="785"/>
      <c r="G81" s="780"/>
      <c r="H81" s="780">
        <f t="shared" si="3"/>
        <v>0</v>
      </c>
      <c r="I81" s="780">
        <f t="shared" si="2"/>
        <v>0</v>
      </c>
      <c r="J81" s="785"/>
      <c r="K81" s="780"/>
      <c r="L81" s="780"/>
    </row>
    <row r="82" spans="1:12" ht="19.5" customHeight="1">
      <c r="A82" s="787"/>
      <c r="B82" s="788"/>
      <c r="C82" s="775">
        <v>4891</v>
      </c>
      <c r="D82" s="761" t="s">
        <v>293</v>
      </c>
      <c r="E82" s="780"/>
      <c r="F82" s="780"/>
      <c r="G82" s="780"/>
      <c r="H82" s="780">
        <f t="shared" si="3"/>
        <v>0</v>
      </c>
      <c r="I82" s="780">
        <f t="shared" si="2"/>
        <v>0</v>
      </c>
      <c r="J82" s="780"/>
      <c r="K82" s="780"/>
      <c r="L82" s="780"/>
    </row>
    <row r="83" spans="1:12" ht="9.9499999999999993" customHeight="1">
      <c r="D83" s="790"/>
      <c r="E83" s="791"/>
      <c r="F83" s="791"/>
      <c r="G83" s="791"/>
      <c r="H83" s="791"/>
      <c r="I83" s="791"/>
      <c r="J83" s="791"/>
      <c r="K83" s="791"/>
      <c r="L83" s="791"/>
    </row>
    <row r="84" spans="1:12" s="795" customFormat="1" ht="28.5">
      <c r="A84" s="1852" t="s">
        <v>202</v>
      </c>
      <c r="B84" s="1852"/>
      <c r="C84" s="792"/>
      <c r="D84" s="793" t="s">
        <v>294</v>
      </c>
      <c r="E84" s="794">
        <f>SUM(E86:E90)</f>
        <v>0</v>
      </c>
      <c r="F84" s="794">
        <f>SUM(F86:F90)</f>
        <v>0</v>
      </c>
      <c r="G84" s="794">
        <f>SUM(G86:G90)</f>
        <v>0</v>
      </c>
      <c r="H84" s="794">
        <f>+G84-F84</f>
        <v>0</v>
      </c>
      <c r="I84" s="794">
        <f>G84-E84</f>
        <v>0</v>
      </c>
      <c r="J84" s="794"/>
      <c r="K84" s="794">
        <f>SUM(K86:K90)</f>
        <v>0</v>
      </c>
      <c r="L84" s="794">
        <f>SUM(L86:L90)</f>
        <v>0</v>
      </c>
    </row>
    <row r="85" spans="1:12" s="789" customFormat="1" ht="23.25" customHeight="1">
      <c r="A85" s="796" t="s">
        <v>204</v>
      </c>
      <c r="B85" s="796" t="s">
        <v>205</v>
      </c>
      <c r="C85" s="797"/>
      <c r="D85" s="765" t="s">
        <v>221</v>
      </c>
      <c r="E85" s="798"/>
      <c r="F85" s="798"/>
      <c r="G85" s="798"/>
      <c r="H85" s="798"/>
      <c r="I85" s="798"/>
      <c r="J85" s="798"/>
      <c r="K85" s="798"/>
      <c r="L85" s="798"/>
    </row>
    <row r="86" spans="1:12" s="804" customFormat="1" ht="15.75" customHeight="1">
      <c r="A86" s="799"/>
      <c r="B86" s="799"/>
      <c r="C86" s="800">
        <v>5121</v>
      </c>
      <c r="D86" s="801" t="s">
        <v>295</v>
      </c>
      <c r="E86" s="802"/>
      <c r="F86" s="802"/>
      <c r="G86" s="803"/>
      <c r="H86" s="803">
        <f t="shared" si="3"/>
        <v>0</v>
      </c>
      <c r="I86" s="803">
        <f>G86-E86</f>
        <v>0</v>
      </c>
      <c r="J86" s="802"/>
      <c r="K86" s="803"/>
      <c r="L86" s="803"/>
    </row>
    <row r="87" spans="1:12" s="804" customFormat="1" ht="15.75" customHeight="1">
      <c r="A87" s="773"/>
      <c r="B87" s="773"/>
      <c r="C87" s="800">
        <v>5122</v>
      </c>
      <c r="D87" s="801" t="s">
        <v>296</v>
      </c>
      <c r="E87" s="802"/>
      <c r="F87" s="802"/>
      <c r="G87" s="803"/>
      <c r="H87" s="803">
        <f t="shared" si="3"/>
        <v>0</v>
      </c>
      <c r="I87" s="803">
        <f>G87-E87</f>
        <v>0</v>
      </c>
      <c r="J87" s="802"/>
      <c r="K87" s="803"/>
      <c r="L87" s="803"/>
    </row>
    <row r="88" spans="1:12" s="804" customFormat="1" ht="14.25">
      <c r="A88" s="773"/>
      <c r="B88" s="773"/>
      <c r="C88" s="800">
        <v>5129</v>
      </c>
      <c r="D88" s="801" t="s">
        <v>297</v>
      </c>
      <c r="E88" s="802"/>
      <c r="F88" s="802"/>
      <c r="G88" s="803"/>
      <c r="H88" s="803">
        <f t="shared" si="3"/>
        <v>0</v>
      </c>
      <c r="I88" s="803">
        <f>G88-E88</f>
        <v>0</v>
      </c>
      <c r="J88" s="802"/>
      <c r="K88" s="803"/>
      <c r="L88" s="803"/>
    </row>
    <row r="89" spans="1:12" s="804" customFormat="1" ht="14.25">
      <c r="A89" s="773"/>
      <c r="B89" s="773"/>
      <c r="C89" s="800">
        <v>5131</v>
      </c>
      <c r="D89" s="801" t="s">
        <v>298</v>
      </c>
      <c r="E89" s="802"/>
      <c r="F89" s="802"/>
      <c r="G89" s="803"/>
      <c r="H89" s="803">
        <f>+G89-F89</f>
        <v>0</v>
      </c>
      <c r="I89" s="803">
        <f>G89-E89</f>
        <v>0</v>
      </c>
      <c r="J89" s="802"/>
      <c r="K89" s="803"/>
      <c r="L89" s="803"/>
    </row>
    <row r="90" spans="1:12" s="804" customFormat="1" ht="15.75" customHeight="1">
      <c r="A90" s="787"/>
      <c r="B90" s="787"/>
      <c r="C90" s="800">
        <v>5132</v>
      </c>
      <c r="D90" s="801" t="s">
        <v>299</v>
      </c>
      <c r="E90" s="802"/>
      <c r="F90" s="802"/>
      <c r="G90" s="803"/>
      <c r="H90" s="803">
        <f t="shared" si="3"/>
        <v>0</v>
      </c>
      <c r="I90" s="803">
        <f>G90-E90</f>
        <v>0</v>
      </c>
      <c r="J90" s="802"/>
      <c r="K90" s="803"/>
      <c r="L90" s="803"/>
    </row>
  </sheetData>
  <mergeCells count="12">
    <mergeCell ref="A84:B84"/>
    <mergeCell ref="D1:J1"/>
    <mergeCell ref="A2:H2"/>
    <mergeCell ref="D3:I3"/>
    <mergeCell ref="A6:B6"/>
    <mergeCell ref="A7:B7"/>
    <mergeCell ref="C7:D7"/>
    <mergeCell ref="A10:A18"/>
    <mergeCell ref="B10:B12"/>
    <mergeCell ref="B13:B14"/>
    <mergeCell ref="B15:B16"/>
    <mergeCell ref="B17:B18"/>
  </mergeCells>
  <conditionalFormatting sqref="C8:D8">
    <cfRule type="cellIs" dxfId="3" priority="2" stopIfTrue="1" operator="equal">
      <formula>0</formula>
    </cfRule>
  </conditionalFormatting>
  <conditionalFormatting sqref="D14:D15">
    <cfRule type="cellIs" dxfId="2" priority="1" stopIfTrue="1" operator="equal">
      <formula>0</formula>
    </cfRule>
  </conditionalFormatting>
  <pageMargins left="0.18" right="0.17" top="0.19" bottom="0.16" header="0.18" footer="0.16"/>
  <pageSetup paperSize="9" scale="80" orientation="landscape" verticalDpi="1200" r:id="rId1"/>
  <headerFooter alignWithMargins="0">
    <oddFooter>&amp;R&amp;8&amp;P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V90"/>
  <sheetViews>
    <sheetView topLeftCell="A7" workbookViewId="0">
      <selection activeCell="F11" sqref="F11"/>
    </sheetView>
  </sheetViews>
  <sheetFormatPr defaultRowHeight="13.5"/>
  <cols>
    <col min="1" max="1" width="9.140625" style="1502"/>
    <col min="2" max="2" width="12.28515625" style="1502" customWidth="1"/>
    <col min="3" max="3" width="6.7109375" style="1498" customWidth="1"/>
    <col min="4" max="4" width="45.5703125" style="1499" customWidth="1"/>
    <col min="5" max="6" width="11.7109375" style="1500" customWidth="1"/>
    <col min="7" max="7" width="11" style="1500" customWidth="1"/>
    <col min="8" max="8" width="12.5703125" style="1500" customWidth="1"/>
    <col min="9" max="9" width="14.7109375" style="1500" customWidth="1"/>
    <col min="10" max="10" width="16.85546875" style="1500" customWidth="1"/>
    <col min="11" max="11" width="12" style="1581" customWidth="1"/>
    <col min="12" max="12" width="11" style="1500" customWidth="1"/>
    <col min="13" max="48" width="9.140625" style="1502"/>
    <col min="49" max="257" width="9.140625" style="1503"/>
    <col min="258" max="258" width="12.28515625" style="1503" customWidth="1"/>
    <col min="259" max="259" width="6.7109375" style="1503" customWidth="1"/>
    <col min="260" max="260" width="45.5703125" style="1503" customWidth="1"/>
    <col min="261" max="262" width="11.7109375" style="1503" customWidth="1"/>
    <col min="263" max="263" width="11" style="1503" customWidth="1"/>
    <col min="264" max="264" width="12.5703125" style="1503" customWidth="1"/>
    <col min="265" max="265" width="14.7109375" style="1503" customWidth="1"/>
    <col min="266" max="266" width="31" style="1503" customWidth="1"/>
    <col min="267" max="268" width="11" style="1503" customWidth="1"/>
    <col min="269" max="513" width="9.140625" style="1503"/>
    <col min="514" max="514" width="12.28515625" style="1503" customWidth="1"/>
    <col min="515" max="515" width="6.7109375" style="1503" customWidth="1"/>
    <col min="516" max="516" width="45.5703125" style="1503" customWidth="1"/>
    <col min="517" max="518" width="11.7109375" style="1503" customWidth="1"/>
    <col min="519" max="519" width="11" style="1503" customWidth="1"/>
    <col min="520" max="520" width="12.5703125" style="1503" customWidth="1"/>
    <col min="521" max="521" width="14.7109375" style="1503" customWidth="1"/>
    <col min="522" max="522" width="31" style="1503" customWidth="1"/>
    <col min="523" max="524" width="11" style="1503" customWidth="1"/>
    <col min="525" max="769" width="9.140625" style="1503"/>
    <col min="770" max="770" width="12.28515625" style="1503" customWidth="1"/>
    <col min="771" max="771" width="6.7109375" style="1503" customWidth="1"/>
    <col min="772" max="772" width="45.5703125" style="1503" customWidth="1"/>
    <col min="773" max="774" width="11.7109375" style="1503" customWidth="1"/>
    <col min="775" max="775" width="11" style="1503" customWidth="1"/>
    <col min="776" max="776" width="12.5703125" style="1503" customWidth="1"/>
    <col min="777" max="777" width="14.7109375" style="1503" customWidth="1"/>
    <col min="778" max="778" width="31" style="1503" customWidth="1"/>
    <col min="779" max="780" width="11" style="1503" customWidth="1"/>
    <col min="781" max="1025" width="9.140625" style="1503"/>
    <col min="1026" max="1026" width="12.28515625" style="1503" customWidth="1"/>
    <col min="1027" max="1027" width="6.7109375" style="1503" customWidth="1"/>
    <col min="1028" max="1028" width="45.5703125" style="1503" customWidth="1"/>
    <col min="1029" max="1030" width="11.7109375" style="1503" customWidth="1"/>
    <col min="1031" max="1031" width="11" style="1503" customWidth="1"/>
    <col min="1032" max="1032" width="12.5703125" style="1503" customWidth="1"/>
    <col min="1033" max="1033" width="14.7109375" style="1503" customWidth="1"/>
    <col min="1034" max="1034" width="31" style="1503" customWidth="1"/>
    <col min="1035" max="1036" width="11" style="1503" customWidth="1"/>
    <col min="1037" max="1281" width="9.140625" style="1503"/>
    <col min="1282" max="1282" width="12.28515625" style="1503" customWidth="1"/>
    <col min="1283" max="1283" width="6.7109375" style="1503" customWidth="1"/>
    <col min="1284" max="1284" width="45.5703125" style="1503" customWidth="1"/>
    <col min="1285" max="1286" width="11.7109375" style="1503" customWidth="1"/>
    <col min="1287" max="1287" width="11" style="1503" customWidth="1"/>
    <col min="1288" max="1288" width="12.5703125" style="1503" customWidth="1"/>
    <col min="1289" max="1289" width="14.7109375" style="1503" customWidth="1"/>
    <col min="1290" max="1290" width="31" style="1503" customWidth="1"/>
    <col min="1291" max="1292" width="11" style="1503" customWidth="1"/>
    <col min="1293" max="1537" width="9.140625" style="1503"/>
    <col min="1538" max="1538" width="12.28515625" style="1503" customWidth="1"/>
    <col min="1539" max="1539" width="6.7109375" style="1503" customWidth="1"/>
    <col min="1540" max="1540" width="45.5703125" style="1503" customWidth="1"/>
    <col min="1541" max="1542" width="11.7109375" style="1503" customWidth="1"/>
    <col min="1543" max="1543" width="11" style="1503" customWidth="1"/>
    <col min="1544" max="1544" width="12.5703125" style="1503" customWidth="1"/>
    <col min="1545" max="1545" width="14.7109375" style="1503" customWidth="1"/>
    <col min="1546" max="1546" width="31" style="1503" customWidth="1"/>
    <col min="1547" max="1548" width="11" style="1503" customWidth="1"/>
    <col min="1549" max="1793" width="9.140625" style="1503"/>
    <col min="1794" max="1794" width="12.28515625" style="1503" customWidth="1"/>
    <col min="1795" max="1795" width="6.7109375" style="1503" customWidth="1"/>
    <col min="1796" max="1796" width="45.5703125" style="1503" customWidth="1"/>
    <col min="1797" max="1798" width="11.7109375" style="1503" customWidth="1"/>
    <col min="1799" max="1799" width="11" style="1503" customWidth="1"/>
    <col min="1800" max="1800" width="12.5703125" style="1503" customWidth="1"/>
    <col min="1801" max="1801" width="14.7109375" style="1503" customWidth="1"/>
    <col min="1802" max="1802" width="31" style="1503" customWidth="1"/>
    <col min="1803" max="1804" width="11" style="1503" customWidth="1"/>
    <col min="1805" max="2049" width="9.140625" style="1503"/>
    <col min="2050" max="2050" width="12.28515625" style="1503" customWidth="1"/>
    <col min="2051" max="2051" width="6.7109375" style="1503" customWidth="1"/>
    <col min="2052" max="2052" width="45.5703125" style="1503" customWidth="1"/>
    <col min="2053" max="2054" width="11.7109375" style="1503" customWidth="1"/>
    <col min="2055" max="2055" width="11" style="1503" customWidth="1"/>
    <col min="2056" max="2056" width="12.5703125" style="1503" customWidth="1"/>
    <col min="2057" max="2057" width="14.7109375" style="1503" customWidth="1"/>
    <col min="2058" max="2058" width="31" style="1503" customWidth="1"/>
    <col min="2059" max="2060" width="11" style="1503" customWidth="1"/>
    <col min="2061" max="2305" width="9.140625" style="1503"/>
    <col min="2306" max="2306" width="12.28515625" style="1503" customWidth="1"/>
    <col min="2307" max="2307" width="6.7109375" style="1503" customWidth="1"/>
    <col min="2308" max="2308" width="45.5703125" style="1503" customWidth="1"/>
    <col min="2309" max="2310" width="11.7109375" style="1503" customWidth="1"/>
    <col min="2311" max="2311" width="11" style="1503" customWidth="1"/>
    <col min="2312" max="2312" width="12.5703125" style="1503" customWidth="1"/>
    <col min="2313" max="2313" width="14.7109375" style="1503" customWidth="1"/>
    <col min="2314" max="2314" width="31" style="1503" customWidth="1"/>
    <col min="2315" max="2316" width="11" style="1503" customWidth="1"/>
    <col min="2317" max="2561" width="9.140625" style="1503"/>
    <col min="2562" max="2562" width="12.28515625" style="1503" customWidth="1"/>
    <col min="2563" max="2563" width="6.7109375" style="1503" customWidth="1"/>
    <col min="2564" max="2564" width="45.5703125" style="1503" customWidth="1"/>
    <col min="2565" max="2566" width="11.7109375" style="1503" customWidth="1"/>
    <col min="2567" max="2567" width="11" style="1503" customWidth="1"/>
    <col min="2568" max="2568" width="12.5703125" style="1503" customWidth="1"/>
    <col min="2569" max="2569" width="14.7109375" style="1503" customWidth="1"/>
    <col min="2570" max="2570" width="31" style="1503" customWidth="1"/>
    <col min="2571" max="2572" width="11" style="1503" customWidth="1"/>
    <col min="2573" max="2817" width="9.140625" style="1503"/>
    <col min="2818" max="2818" width="12.28515625" style="1503" customWidth="1"/>
    <col min="2819" max="2819" width="6.7109375" style="1503" customWidth="1"/>
    <col min="2820" max="2820" width="45.5703125" style="1503" customWidth="1"/>
    <col min="2821" max="2822" width="11.7109375" style="1503" customWidth="1"/>
    <col min="2823" max="2823" width="11" style="1503" customWidth="1"/>
    <col min="2824" max="2824" width="12.5703125" style="1503" customWidth="1"/>
    <col min="2825" max="2825" width="14.7109375" style="1503" customWidth="1"/>
    <col min="2826" max="2826" width="31" style="1503" customWidth="1"/>
    <col min="2827" max="2828" width="11" style="1503" customWidth="1"/>
    <col min="2829" max="3073" width="9.140625" style="1503"/>
    <col min="3074" max="3074" width="12.28515625" style="1503" customWidth="1"/>
    <col min="3075" max="3075" width="6.7109375" style="1503" customWidth="1"/>
    <col min="3076" max="3076" width="45.5703125" style="1503" customWidth="1"/>
    <col min="3077" max="3078" width="11.7109375" style="1503" customWidth="1"/>
    <col min="3079" max="3079" width="11" style="1503" customWidth="1"/>
    <col min="3080" max="3080" width="12.5703125" style="1503" customWidth="1"/>
    <col min="3081" max="3081" width="14.7109375" style="1503" customWidth="1"/>
    <col min="3082" max="3082" width="31" style="1503" customWidth="1"/>
    <col min="3083" max="3084" width="11" style="1503" customWidth="1"/>
    <col min="3085" max="3329" width="9.140625" style="1503"/>
    <col min="3330" max="3330" width="12.28515625" style="1503" customWidth="1"/>
    <col min="3331" max="3331" width="6.7109375" style="1503" customWidth="1"/>
    <col min="3332" max="3332" width="45.5703125" style="1503" customWidth="1"/>
    <col min="3333" max="3334" width="11.7109375" style="1503" customWidth="1"/>
    <col min="3335" max="3335" width="11" style="1503" customWidth="1"/>
    <col min="3336" max="3336" width="12.5703125" style="1503" customWidth="1"/>
    <col min="3337" max="3337" width="14.7109375" style="1503" customWidth="1"/>
    <col min="3338" max="3338" width="31" style="1503" customWidth="1"/>
    <col min="3339" max="3340" width="11" style="1503" customWidth="1"/>
    <col min="3341" max="3585" width="9.140625" style="1503"/>
    <col min="3586" max="3586" width="12.28515625" style="1503" customWidth="1"/>
    <col min="3587" max="3587" width="6.7109375" style="1503" customWidth="1"/>
    <col min="3588" max="3588" width="45.5703125" style="1503" customWidth="1"/>
    <col min="3589" max="3590" width="11.7109375" style="1503" customWidth="1"/>
    <col min="3591" max="3591" width="11" style="1503" customWidth="1"/>
    <col min="3592" max="3592" width="12.5703125" style="1503" customWidth="1"/>
    <col min="3593" max="3593" width="14.7109375" style="1503" customWidth="1"/>
    <col min="3594" max="3594" width="31" style="1503" customWidth="1"/>
    <col min="3595" max="3596" width="11" style="1503" customWidth="1"/>
    <col min="3597" max="3841" width="9.140625" style="1503"/>
    <col min="3842" max="3842" width="12.28515625" style="1503" customWidth="1"/>
    <col min="3843" max="3843" width="6.7109375" style="1503" customWidth="1"/>
    <col min="3844" max="3844" width="45.5703125" style="1503" customWidth="1"/>
    <col min="3845" max="3846" width="11.7109375" style="1503" customWidth="1"/>
    <col min="3847" max="3847" width="11" style="1503" customWidth="1"/>
    <col min="3848" max="3848" width="12.5703125" style="1503" customWidth="1"/>
    <col min="3849" max="3849" width="14.7109375" style="1503" customWidth="1"/>
    <col min="3850" max="3850" width="31" style="1503" customWidth="1"/>
    <col min="3851" max="3852" width="11" style="1503" customWidth="1"/>
    <col min="3853" max="4097" width="9.140625" style="1503"/>
    <col min="4098" max="4098" width="12.28515625" style="1503" customWidth="1"/>
    <col min="4099" max="4099" width="6.7109375" style="1503" customWidth="1"/>
    <col min="4100" max="4100" width="45.5703125" style="1503" customWidth="1"/>
    <col min="4101" max="4102" width="11.7109375" style="1503" customWidth="1"/>
    <col min="4103" max="4103" width="11" style="1503" customWidth="1"/>
    <col min="4104" max="4104" width="12.5703125" style="1503" customWidth="1"/>
    <col min="4105" max="4105" width="14.7109375" style="1503" customWidth="1"/>
    <col min="4106" max="4106" width="31" style="1503" customWidth="1"/>
    <col min="4107" max="4108" width="11" style="1503" customWidth="1"/>
    <col min="4109" max="4353" width="9.140625" style="1503"/>
    <col min="4354" max="4354" width="12.28515625" style="1503" customWidth="1"/>
    <col min="4355" max="4355" width="6.7109375" style="1503" customWidth="1"/>
    <col min="4356" max="4356" width="45.5703125" style="1503" customWidth="1"/>
    <col min="4357" max="4358" width="11.7109375" style="1503" customWidth="1"/>
    <col min="4359" max="4359" width="11" style="1503" customWidth="1"/>
    <col min="4360" max="4360" width="12.5703125" style="1503" customWidth="1"/>
    <col min="4361" max="4361" width="14.7109375" style="1503" customWidth="1"/>
    <col min="4362" max="4362" width="31" style="1503" customWidth="1"/>
    <col min="4363" max="4364" width="11" style="1503" customWidth="1"/>
    <col min="4365" max="4609" width="9.140625" style="1503"/>
    <col min="4610" max="4610" width="12.28515625" style="1503" customWidth="1"/>
    <col min="4611" max="4611" width="6.7109375" style="1503" customWidth="1"/>
    <col min="4612" max="4612" width="45.5703125" style="1503" customWidth="1"/>
    <col min="4613" max="4614" width="11.7109375" style="1503" customWidth="1"/>
    <col min="4615" max="4615" width="11" style="1503" customWidth="1"/>
    <col min="4616" max="4616" width="12.5703125" style="1503" customWidth="1"/>
    <col min="4617" max="4617" width="14.7109375" style="1503" customWidth="1"/>
    <col min="4618" max="4618" width="31" style="1503" customWidth="1"/>
    <col min="4619" max="4620" width="11" style="1503" customWidth="1"/>
    <col min="4621" max="4865" width="9.140625" style="1503"/>
    <col min="4866" max="4866" width="12.28515625" style="1503" customWidth="1"/>
    <col min="4867" max="4867" width="6.7109375" style="1503" customWidth="1"/>
    <col min="4868" max="4868" width="45.5703125" style="1503" customWidth="1"/>
    <col min="4869" max="4870" width="11.7109375" style="1503" customWidth="1"/>
    <col min="4871" max="4871" width="11" style="1503" customWidth="1"/>
    <col min="4872" max="4872" width="12.5703125" style="1503" customWidth="1"/>
    <col min="4873" max="4873" width="14.7109375" style="1503" customWidth="1"/>
    <col min="4874" max="4874" width="31" style="1503" customWidth="1"/>
    <col min="4875" max="4876" width="11" style="1503" customWidth="1"/>
    <col min="4877" max="5121" width="9.140625" style="1503"/>
    <col min="5122" max="5122" width="12.28515625" style="1503" customWidth="1"/>
    <col min="5123" max="5123" width="6.7109375" style="1503" customWidth="1"/>
    <col min="5124" max="5124" width="45.5703125" style="1503" customWidth="1"/>
    <col min="5125" max="5126" width="11.7109375" style="1503" customWidth="1"/>
    <col min="5127" max="5127" width="11" style="1503" customWidth="1"/>
    <col min="5128" max="5128" width="12.5703125" style="1503" customWidth="1"/>
    <col min="5129" max="5129" width="14.7109375" style="1503" customWidth="1"/>
    <col min="5130" max="5130" width="31" style="1503" customWidth="1"/>
    <col min="5131" max="5132" width="11" style="1503" customWidth="1"/>
    <col min="5133" max="5377" width="9.140625" style="1503"/>
    <col min="5378" max="5378" width="12.28515625" style="1503" customWidth="1"/>
    <col min="5379" max="5379" width="6.7109375" style="1503" customWidth="1"/>
    <col min="5380" max="5380" width="45.5703125" style="1503" customWidth="1"/>
    <col min="5381" max="5382" width="11.7109375" style="1503" customWidth="1"/>
    <col min="5383" max="5383" width="11" style="1503" customWidth="1"/>
    <col min="5384" max="5384" width="12.5703125" style="1503" customWidth="1"/>
    <col min="5385" max="5385" width="14.7109375" style="1503" customWidth="1"/>
    <col min="5386" max="5386" width="31" style="1503" customWidth="1"/>
    <col min="5387" max="5388" width="11" style="1503" customWidth="1"/>
    <col min="5389" max="5633" width="9.140625" style="1503"/>
    <col min="5634" max="5634" width="12.28515625" style="1503" customWidth="1"/>
    <col min="5635" max="5635" width="6.7109375" style="1503" customWidth="1"/>
    <col min="5636" max="5636" width="45.5703125" style="1503" customWidth="1"/>
    <col min="5637" max="5638" width="11.7109375" style="1503" customWidth="1"/>
    <col min="5639" max="5639" width="11" style="1503" customWidth="1"/>
    <col min="5640" max="5640" width="12.5703125" style="1503" customWidth="1"/>
    <col min="5641" max="5641" width="14.7109375" style="1503" customWidth="1"/>
    <col min="5642" max="5642" width="31" style="1503" customWidth="1"/>
    <col min="5643" max="5644" width="11" style="1503" customWidth="1"/>
    <col min="5645" max="5889" width="9.140625" style="1503"/>
    <col min="5890" max="5890" width="12.28515625" style="1503" customWidth="1"/>
    <col min="5891" max="5891" width="6.7109375" style="1503" customWidth="1"/>
    <col min="5892" max="5892" width="45.5703125" style="1503" customWidth="1"/>
    <col min="5893" max="5894" width="11.7109375" style="1503" customWidth="1"/>
    <col min="5895" max="5895" width="11" style="1503" customWidth="1"/>
    <col min="5896" max="5896" width="12.5703125" style="1503" customWidth="1"/>
    <col min="5897" max="5897" width="14.7109375" style="1503" customWidth="1"/>
    <col min="5898" max="5898" width="31" style="1503" customWidth="1"/>
    <col min="5899" max="5900" width="11" style="1503" customWidth="1"/>
    <col min="5901" max="6145" width="9.140625" style="1503"/>
    <col min="6146" max="6146" width="12.28515625" style="1503" customWidth="1"/>
    <col min="6147" max="6147" width="6.7109375" style="1503" customWidth="1"/>
    <col min="6148" max="6148" width="45.5703125" style="1503" customWidth="1"/>
    <col min="6149" max="6150" width="11.7109375" style="1503" customWidth="1"/>
    <col min="6151" max="6151" width="11" style="1503" customWidth="1"/>
    <col min="6152" max="6152" width="12.5703125" style="1503" customWidth="1"/>
    <col min="6153" max="6153" width="14.7109375" style="1503" customWidth="1"/>
    <col min="6154" max="6154" width="31" style="1503" customWidth="1"/>
    <col min="6155" max="6156" width="11" style="1503" customWidth="1"/>
    <col min="6157" max="6401" width="9.140625" style="1503"/>
    <col min="6402" max="6402" width="12.28515625" style="1503" customWidth="1"/>
    <col min="6403" max="6403" width="6.7109375" style="1503" customWidth="1"/>
    <col min="6404" max="6404" width="45.5703125" style="1503" customWidth="1"/>
    <col min="6405" max="6406" width="11.7109375" style="1503" customWidth="1"/>
    <col min="6407" max="6407" width="11" style="1503" customWidth="1"/>
    <col min="6408" max="6408" width="12.5703125" style="1503" customWidth="1"/>
    <col min="6409" max="6409" width="14.7109375" style="1503" customWidth="1"/>
    <col min="6410" max="6410" width="31" style="1503" customWidth="1"/>
    <col min="6411" max="6412" width="11" style="1503" customWidth="1"/>
    <col min="6413" max="6657" width="9.140625" style="1503"/>
    <col min="6658" max="6658" width="12.28515625" style="1503" customWidth="1"/>
    <col min="6659" max="6659" width="6.7109375" style="1503" customWidth="1"/>
    <col min="6660" max="6660" width="45.5703125" style="1503" customWidth="1"/>
    <col min="6661" max="6662" width="11.7109375" style="1503" customWidth="1"/>
    <col min="6663" max="6663" width="11" style="1503" customWidth="1"/>
    <col min="6664" max="6664" width="12.5703125" style="1503" customWidth="1"/>
    <col min="6665" max="6665" width="14.7109375" style="1503" customWidth="1"/>
    <col min="6666" max="6666" width="31" style="1503" customWidth="1"/>
    <col min="6667" max="6668" width="11" style="1503" customWidth="1"/>
    <col min="6669" max="6913" width="9.140625" style="1503"/>
    <col min="6914" max="6914" width="12.28515625" style="1503" customWidth="1"/>
    <col min="6915" max="6915" width="6.7109375" style="1503" customWidth="1"/>
    <col min="6916" max="6916" width="45.5703125" style="1503" customWidth="1"/>
    <col min="6917" max="6918" width="11.7109375" style="1503" customWidth="1"/>
    <col min="6919" max="6919" width="11" style="1503" customWidth="1"/>
    <col min="6920" max="6920" width="12.5703125" style="1503" customWidth="1"/>
    <col min="6921" max="6921" width="14.7109375" style="1503" customWidth="1"/>
    <col min="6922" max="6922" width="31" style="1503" customWidth="1"/>
    <col min="6923" max="6924" width="11" style="1503" customWidth="1"/>
    <col min="6925" max="7169" width="9.140625" style="1503"/>
    <col min="7170" max="7170" width="12.28515625" style="1503" customWidth="1"/>
    <col min="7171" max="7171" width="6.7109375" style="1503" customWidth="1"/>
    <col min="7172" max="7172" width="45.5703125" style="1503" customWidth="1"/>
    <col min="7173" max="7174" width="11.7109375" style="1503" customWidth="1"/>
    <col min="7175" max="7175" width="11" style="1503" customWidth="1"/>
    <col min="7176" max="7176" width="12.5703125" style="1503" customWidth="1"/>
    <col min="7177" max="7177" width="14.7109375" style="1503" customWidth="1"/>
    <col min="7178" max="7178" width="31" style="1503" customWidth="1"/>
    <col min="7179" max="7180" width="11" style="1503" customWidth="1"/>
    <col min="7181" max="7425" width="9.140625" style="1503"/>
    <col min="7426" max="7426" width="12.28515625" style="1503" customWidth="1"/>
    <col min="7427" max="7427" width="6.7109375" style="1503" customWidth="1"/>
    <col min="7428" max="7428" width="45.5703125" style="1503" customWidth="1"/>
    <col min="7429" max="7430" width="11.7109375" style="1503" customWidth="1"/>
    <col min="7431" max="7431" width="11" style="1503" customWidth="1"/>
    <col min="7432" max="7432" width="12.5703125" style="1503" customWidth="1"/>
    <col min="7433" max="7433" width="14.7109375" style="1503" customWidth="1"/>
    <col min="7434" max="7434" width="31" style="1503" customWidth="1"/>
    <col min="7435" max="7436" width="11" style="1503" customWidth="1"/>
    <col min="7437" max="7681" width="9.140625" style="1503"/>
    <col min="7682" max="7682" width="12.28515625" style="1503" customWidth="1"/>
    <col min="7683" max="7683" width="6.7109375" style="1503" customWidth="1"/>
    <col min="7684" max="7684" width="45.5703125" style="1503" customWidth="1"/>
    <col min="7685" max="7686" width="11.7109375" style="1503" customWidth="1"/>
    <col min="7687" max="7687" width="11" style="1503" customWidth="1"/>
    <col min="7688" max="7688" width="12.5703125" style="1503" customWidth="1"/>
    <col min="7689" max="7689" width="14.7109375" style="1503" customWidth="1"/>
    <col min="7690" max="7690" width="31" style="1503" customWidth="1"/>
    <col min="7691" max="7692" width="11" style="1503" customWidth="1"/>
    <col min="7693" max="7937" width="9.140625" style="1503"/>
    <col min="7938" max="7938" width="12.28515625" style="1503" customWidth="1"/>
    <col min="7939" max="7939" width="6.7109375" style="1503" customWidth="1"/>
    <col min="7940" max="7940" width="45.5703125" style="1503" customWidth="1"/>
    <col min="7941" max="7942" width="11.7109375" style="1503" customWidth="1"/>
    <col min="7943" max="7943" width="11" style="1503" customWidth="1"/>
    <col min="7944" max="7944" width="12.5703125" style="1503" customWidth="1"/>
    <col min="7945" max="7945" width="14.7109375" style="1503" customWidth="1"/>
    <col min="7946" max="7946" width="31" style="1503" customWidth="1"/>
    <col min="7947" max="7948" width="11" style="1503" customWidth="1"/>
    <col min="7949" max="8193" width="9.140625" style="1503"/>
    <col min="8194" max="8194" width="12.28515625" style="1503" customWidth="1"/>
    <col min="8195" max="8195" width="6.7109375" style="1503" customWidth="1"/>
    <col min="8196" max="8196" width="45.5703125" style="1503" customWidth="1"/>
    <col min="8197" max="8198" width="11.7109375" style="1503" customWidth="1"/>
    <col min="8199" max="8199" width="11" style="1503" customWidth="1"/>
    <col min="8200" max="8200" width="12.5703125" style="1503" customWidth="1"/>
    <col min="8201" max="8201" width="14.7109375" style="1503" customWidth="1"/>
    <col min="8202" max="8202" width="31" style="1503" customWidth="1"/>
    <col min="8203" max="8204" width="11" style="1503" customWidth="1"/>
    <col min="8205" max="8449" width="9.140625" style="1503"/>
    <col min="8450" max="8450" width="12.28515625" style="1503" customWidth="1"/>
    <col min="8451" max="8451" width="6.7109375" style="1503" customWidth="1"/>
    <col min="8452" max="8452" width="45.5703125" style="1503" customWidth="1"/>
    <col min="8453" max="8454" width="11.7109375" style="1503" customWidth="1"/>
    <col min="8455" max="8455" width="11" style="1503" customWidth="1"/>
    <col min="8456" max="8456" width="12.5703125" style="1503" customWidth="1"/>
    <col min="8457" max="8457" width="14.7109375" style="1503" customWidth="1"/>
    <col min="8458" max="8458" width="31" style="1503" customWidth="1"/>
    <col min="8459" max="8460" width="11" style="1503" customWidth="1"/>
    <col min="8461" max="8705" width="9.140625" style="1503"/>
    <col min="8706" max="8706" width="12.28515625" style="1503" customWidth="1"/>
    <col min="8707" max="8707" width="6.7109375" style="1503" customWidth="1"/>
    <col min="8708" max="8708" width="45.5703125" style="1503" customWidth="1"/>
    <col min="8709" max="8710" width="11.7109375" style="1503" customWidth="1"/>
    <col min="8711" max="8711" width="11" style="1503" customWidth="1"/>
    <col min="8712" max="8712" width="12.5703125" style="1503" customWidth="1"/>
    <col min="8713" max="8713" width="14.7109375" style="1503" customWidth="1"/>
    <col min="8714" max="8714" width="31" style="1503" customWidth="1"/>
    <col min="8715" max="8716" width="11" style="1503" customWidth="1"/>
    <col min="8717" max="8961" width="9.140625" style="1503"/>
    <col min="8962" max="8962" width="12.28515625" style="1503" customWidth="1"/>
    <col min="8963" max="8963" width="6.7109375" style="1503" customWidth="1"/>
    <col min="8964" max="8964" width="45.5703125" style="1503" customWidth="1"/>
    <col min="8965" max="8966" width="11.7109375" style="1503" customWidth="1"/>
    <col min="8967" max="8967" width="11" style="1503" customWidth="1"/>
    <col min="8968" max="8968" width="12.5703125" style="1503" customWidth="1"/>
    <col min="8969" max="8969" width="14.7109375" style="1503" customWidth="1"/>
    <col min="8970" max="8970" width="31" style="1503" customWidth="1"/>
    <col min="8971" max="8972" width="11" style="1503" customWidth="1"/>
    <col min="8973" max="9217" width="9.140625" style="1503"/>
    <col min="9218" max="9218" width="12.28515625" style="1503" customWidth="1"/>
    <col min="9219" max="9219" width="6.7109375" style="1503" customWidth="1"/>
    <col min="9220" max="9220" width="45.5703125" style="1503" customWidth="1"/>
    <col min="9221" max="9222" width="11.7109375" style="1503" customWidth="1"/>
    <col min="9223" max="9223" width="11" style="1503" customWidth="1"/>
    <col min="9224" max="9224" width="12.5703125" style="1503" customWidth="1"/>
    <col min="9225" max="9225" width="14.7109375" style="1503" customWidth="1"/>
    <col min="9226" max="9226" width="31" style="1503" customWidth="1"/>
    <col min="9227" max="9228" width="11" style="1503" customWidth="1"/>
    <col min="9229" max="9473" width="9.140625" style="1503"/>
    <col min="9474" max="9474" width="12.28515625" style="1503" customWidth="1"/>
    <col min="9475" max="9475" width="6.7109375" style="1503" customWidth="1"/>
    <col min="9476" max="9476" width="45.5703125" style="1503" customWidth="1"/>
    <col min="9477" max="9478" width="11.7109375" style="1503" customWidth="1"/>
    <col min="9479" max="9479" width="11" style="1503" customWidth="1"/>
    <col min="9480" max="9480" width="12.5703125" style="1503" customWidth="1"/>
    <col min="9481" max="9481" width="14.7109375" style="1503" customWidth="1"/>
    <col min="9482" max="9482" width="31" style="1503" customWidth="1"/>
    <col min="9483" max="9484" width="11" style="1503" customWidth="1"/>
    <col min="9485" max="9729" width="9.140625" style="1503"/>
    <col min="9730" max="9730" width="12.28515625" style="1503" customWidth="1"/>
    <col min="9731" max="9731" width="6.7109375" style="1503" customWidth="1"/>
    <col min="9732" max="9732" width="45.5703125" style="1503" customWidth="1"/>
    <col min="9733" max="9734" width="11.7109375" style="1503" customWidth="1"/>
    <col min="9735" max="9735" width="11" style="1503" customWidth="1"/>
    <col min="9736" max="9736" width="12.5703125" style="1503" customWidth="1"/>
    <col min="9737" max="9737" width="14.7109375" style="1503" customWidth="1"/>
    <col min="9738" max="9738" width="31" style="1503" customWidth="1"/>
    <col min="9739" max="9740" width="11" style="1503" customWidth="1"/>
    <col min="9741" max="9985" width="9.140625" style="1503"/>
    <col min="9986" max="9986" width="12.28515625" style="1503" customWidth="1"/>
    <col min="9987" max="9987" width="6.7109375" style="1503" customWidth="1"/>
    <col min="9988" max="9988" width="45.5703125" style="1503" customWidth="1"/>
    <col min="9989" max="9990" width="11.7109375" style="1503" customWidth="1"/>
    <col min="9991" max="9991" width="11" style="1503" customWidth="1"/>
    <col min="9992" max="9992" width="12.5703125" style="1503" customWidth="1"/>
    <col min="9993" max="9993" width="14.7109375" style="1503" customWidth="1"/>
    <col min="9994" max="9994" width="31" style="1503" customWidth="1"/>
    <col min="9995" max="9996" width="11" style="1503" customWidth="1"/>
    <col min="9997" max="10241" width="9.140625" style="1503"/>
    <col min="10242" max="10242" width="12.28515625" style="1503" customWidth="1"/>
    <col min="10243" max="10243" width="6.7109375" style="1503" customWidth="1"/>
    <col min="10244" max="10244" width="45.5703125" style="1503" customWidth="1"/>
    <col min="10245" max="10246" width="11.7109375" style="1503" customWidth="1"/>
    <col min="10247" max="10247" width="11" style="1503" customWidth="1"/>
    <col min="10248" max="10248" width="12.5703125" style="1503" customWidth="1"/>
    <col min="10249" max="10249" width="14.7109375" style="1503" customWidth="1"/>
    <col min="10250" max="10250" width="31" style="1503" customWidth="1"/>
    <col min="10251" max="10252" width="11" style="1503" customWidth="1"/>
    <col min="10253" max="10497" width="9.140625" style="1503"/>
    <col min="10498" max="10498" width="12.28515625" style="1503" customWidth="1"/>
    <col min="10499" max="10499" width="6.7109375" style="1503" customWidth="1"/>
    <col min="10500" max="10500" width="45.5703125" style="1503" customWidth="1"/>
    <col min="10501" max="10502" width="11.7109375" style="1503" customWidth="1"/>
    <col min="10503" max="10503" width="11" style="1503" customWidth="1"/>
    <col min="10504" max="10504" width="12.5703125" style="1503" customWidth="1"/>
    <col min="10505" max="10505" width="14.7109375" style="1503" customWidth="1"/>
    <col min="10506" max="10506" width="31" style="1503" customWidth="1"/>
    <col min="10507" max="10508" width="11" style="1503" customWidth="1"/>
    <col min="10509" max="10753" width="9.140625" style="1503"/>
    <col min="10754" max="10754" width="12.28515625" style="1503" customWidth="1"/>
    <col min="10755" max="10755" width="6.7109375" style="1503" customWidth="1"/>
    <col min="10756" max="10756" width="45.5703125" style="1503" customWidth="1"/>
    <col min="10757" max="10758" width="11.7109375" style="1503" customWidth="1"/>
    <col min="10759" max="10759" width="11" style="1503" customWidth="1"/>
    <col min="10760" max="10760" width="12.5703125" style="1503" customWidth="1"/>
    <col min="10761" max="10761" width="14.7109375" style="1503" customWidth="1"/>
    <col min="10762" max="10762" width="31" style="1503" customWidth="1"/>
    <col min="10763" max="10764" width="11" style="1503" customWidth="1"/>
    <col min="10765" max="11009" width="9.140625" style="1503"/>
    <col min="11010" max="11010" width="12.28515625" style="1503" customWidth="1"/>
    <col min="11011" max="11011" width="6.7109375" style="1503" customWidth="1"/>
    <col min="11012" max="11012" width="45.5703125" style="1503" customWidth="1"/>
    <col min="11013" max="11014" width="11.7109375" style="1503" customWidth="1"/>
    <col min="11015" max="11015" width="11" style="1503" customWidth="1"/>
    <col min="11016" max="11016" width="12.5703125" style="1503" customWidth="1"/>
    <col min="11017" max="11017" width="14.7109375" style="1503" customWidth="1"/>
    <col min="11018" max="11018" width="31" style="1503" customWidth="1"/>
    <col min="11019" max="11020" width="11" style="1503" customWidth="1"/>
    <col min="11021" max="11265" width="9.140625" style="1503"/>
    <col min="11266" max="11266" width="12.28515625" style="1503" customWidth="1"/>
    <col min="11267" max="11267" width="6.7109375" style="1503" customWidth="1"/>
    <col min="11268" max="11268" width="45.5703125" style="1503" customWidth="1"/>
    <col min="11269" max="11270" width="11.7109375" style="1503" customWidth="1"/>
    <col min="11271" max="11271" width="11" style="1503" customWidth="1"/>
    <col min="11272" max="11272" width="12.5703125" style="1503" customWidth="1"/>
    <col min="11273" max="11273" width="14.7109375" style="1503" customWidth="1"/>
    <col min="11274" max="11274" width="31" style="1503" customWidth="1"/>
    <col min="11275" max="11276" width="11" style="1503" customWidth="1"/>
    <col min="11277" max="11521" width="9.140625" style="1503"/>
    <col min="11522" max="11522" width="12.28515625" style="1503" customWidth="1"/>
    <col min="11523" max="11523" width="6.7109375" style="1503" customWidth="1"/>
    <col min="11524" max="11524" width="45.5703125" style="1503" customWidth="1"/>
    <col min="11525" max="11526" width="11.7109375" style="1503" customWidth="1"/>
    <col min="11527" max="11527" width="11" style="1503" customWidth="1"/>
    <col min="11528" max="11528" width="12.5703125" style="1503" customWidth="1"/>
    <col min="11529" max="11529" width="14.7109375" style="1503" customWidth="1"/>
    <col min="11530" max="11530" width="31" style="1503" customWidth="1"/>
    <col min="11531" max="11532" width="11" style="1503" customWidth="1"/>
    <col min="11533" max="11777" width="9.140625" style="1503"/>
    <col min="11778" max="11778" width="12.28515625" style="1503" customWidth="1"/>
    <col min="11779" max="11779" width="6.7109375" style="1503" customWidth="1"/>
    <col min="11780" max="11780" width="45.5703125" style="1503" customWidth="1"/>
    <col min="11781" max="11782" width="11.7109375" style="1503" customWidth="1"/>
    <col min="11783" max="11783" width="11" style="1503" customWidth="1"/>
    <col min="11784" max="11784" width="12.5703125" style="1503" customWidth="1"/>
    <col min="11785" max="11785" width="14.7109375" style="1503" customWidth="1"/>
    <col min="11786" max="11786" width="31" style="1503" customWidth="1"/>
    <col min="11787" max="11788" width="11" style="1503" customWidth="1"/>
    <col min="11789" max="12033" width="9.140625" style="1503"/>
    <col min="12034" max="12034" width="12.28515625" style="1503" customWidth="1"/>
    <col min="12035" max="12035" width="6.7109375" style="1503" customWidth="1"/>
    <col min="12036" max="12036" width="45.5703125" style="1503" customWidth="1"/>
    <col min="12037" max="12038" width="11.7109375" style="1503" customWidth="1"/>
    <col min="12039" max="12039" width="11" style="1503" customWidth="1"/>
    <col min="12040" max="12040" width="12.5703125" style="1503" customWidth="1"/>
    <col min="12041" max="12041" width="14.7109375" style="1503" customWidth="1"/>
    <col min="12042" max="12042" width="31" style="1503" customWidth="1"/>
    <col min="12043" max="12044" width="11" style="1503" customWidth="1"/>
    <col min="12045" max="12289" width="9.140625" style="1503"/>
    <col min="12290" max="12290" width="12.28515625" style="1503" customWidth="1"/>
    <col min="12291" max="12291" width="6.7109375" style="1503" customWidth="1"/>
    <col min="12292" max="12292" width="45.5703125" style="1503" customWidth="1"/>
    <col min="12293" max="12294" width="11.7109375" style="1503" customWidth="1"/>
    <col min="12295" max="12295" width="11" style="1503" customWidth="1"/>
    <col min="12296" max="12296" width="12.5703125" style="1503" customWidth="1"/>
    <col min="12297" max="12297" width="14.7109375" style="1503" customWidth="1"/>
    <col min="12298" max="12298" width="31" style="1503" customWidth="1"/>
    <col min="12299" max="12300" width="11" style="1503" customWidth="1"/>
    <col min="12301" max="12545" width="9.140625" style="1503"/>
    <col min="12546" max="12546" width="12.28515625" style="1503" customWidth="1"/>
    <col min="12547" max="12547" width="6.7109375" style="1503" customWidth="1"/>
    <col min="12548" max="12548" width="45.5703125" style="1503" customWidth="1"/>
    <col min="12549" max="12550" width="11.7109375" style="1503" customWidth="1"/>
    <col min="12551" max="12551" width="11" style="1503" customWidth="1"/>
    <col min="12552" max="12552" width="12.5703125" style="1503" customWidth="1"/>
    <col min="12553" max="12553" width="14.7109375" style="1503" customWidth="1"/>
    <col min="12554" max="12554" width="31" style="1503" customWidth="1"/>
    <col min="12555" max="12556" width="11" style="1503" customWidth="1"/>
    <col min="12557" max="12801" width="9.140625" style="1503"/>
    <col min="12802" max="12802" width="12.28515625" style="1503" customWidth="1"/>
    <col min="12803" max="12803" width="6.7109375" style="1503" customWidth="1"/>
    <col min="12804" max="12804" width="45.5703125" style="1503" customWidth="1"/>
    <col min="12805" max="12806" width="11.7109375" style="1503" customWidth="1"/>
    <col min="12807" max="12807" width="11" style="1503" customWidth="1"/>
    <col min="12808" max="12808" width="12.5703125" style="1503" customWidth="1"/>
    <col min="12809" max="12809" width="14.7109375" style="1503" customWidth="1"/>
    <col min="12810" max="12810" width="31" style="1503" customWidth="1"/>
    <col min="12811" max="12812" width="11" style="1503" customWidth="1"/>
    <col min="12813" max="13057" width="9.140625" style="1503"/>
    <col min="13058" max="13058" width="12.28515625" style="1503" customWidth="1"/>
    <col min="13059" max="13059" width="6.7109375" style="1503" customWidth="1"/>
    <col min="13060" max="13060" width="45.5703125" style="1503" customWidth="1"/>
    <col min="13061" max="13062" width="11.7109375" style="1503" customWidth="1"/>
    <col min="13063" max="13063" width="11" style="1503" customWidth="1"/>
    <col min="13064" max="13064" width="12.5703125" style="1503" customWidth="1"/>
    <col min="13065" max="13065" width="14.7109375" style="1503" customWidth="1"/>
    <col min="13066" max="13066" width="31" style="1503" customWidth="1"/>
    <col min="13067" max="13068" width="11" style="1503" customWidth="1"/>
    <col min="13069" max="13313" width="9.140625" style="1503"/>
    <col min="13314" max="13314" width="12.28515625" style="1503" customWidth="1"/>
    <col min="13315" max="13315" width="6.7109375" style="1503" customWidth="1"/>
    <col min="13316" max="13316" width="45.5703125" style="1503" customWidth="1"/>
    <col min="13317" max="13318" width="11.7109375" style="1503" customWidth="1"/>
    <col min="13319" max="13319" width="11" style="1503" customWidth="1"/>
    <col min="13320" max="13320" width="12.5703125" style="1503" customWidth="1"/>
    <col min="13321" max="13321" width="14.7109375" style="1503" customWidth="1"/>
    <col min="13322" max="13322" width="31" style="1503" customWidth="1"/>
    <col min="13323" max="13324" width="11" style="1503" customWidth="1"/>
    <col min="13325" max="13569" width="9.140625" style="1503"/>
    <col min="13570" max="13570" width="12.28515625" style="1503" customWidth="1"/>
    <col min="13571" max="13571" width="6.7109375" style="1503" customWidth="1"/>
    <col min="13572" max="13572" width="45.5703125" style="1503" customWidth="1"/>
    <col min="13573" max="13574" width="11.7109375" style="1503" customWidth="1"/>
    <col min="13575" max="13575" width="11" style="1503" customWidth="1"/>
    <col min="13576" max="13576" width="12.5703125" style="1503" customWidth="1"/>
    <col min="13577" max="13577" width="14.7109375" style="1503" customWidth="1"/>
    <col min="13578" max="13578" width="31" style="1503" customWidth="1"/>
    <col min="13579" max="13580" width="11" style="1503" customWidth="1"/>
    <col min="13581" max="13825" width="9.140625" style="1503"/>
    <col min="13826" max="13826" width="12.28515625" style="1503" customWidth="1"/>
    <col min="13827" max="13827" width="6.7109375" style="1503" customWidth="1"/>
    <col min="13828" max="13828" width="45.5703125" style="1503" customWidth="1"/>
    <col min="13829" max="13830" width="11.7109375" style="1503" customWidth="1"/>
    <col min="13831" max="13831" width="11" style="1503" customWidth="1"/>
    <col min="13832" max="13832" width="12.5703125" style="1503" customWidth="1"/>
    <col min="13833" max="13833" width="14.7109375" style="1503" customWidth="1"/>
    <col min="13834" max="13834" width="31" style="1503" customWidth="1"/>
    <col min="13835" max="13836" width="11" style="1503" customWidth="1"/>
    <col min="13837" max="14081" width="9.140625" style="1503"/>
    <col min="14082" max="14082" width="12.28515625" style="1503" customWidth="1"/>
    <col min="14083" max="14083" width="6.7109375" style="1503" customWidth="1"/>
    <col min="14084" max="14084" width="45.5703125" style="1503" customWidth="1"/>
    <col min="14085" max="14086" width="11.7109375" style="1503" customWidth="1"/>
    <col min="14087" max="14087" width="11" style="1503" customWidth="1"/>
    <col min="14088" max="14088" width="12.5703125" style="1503" customWidth="1"/>
    <col min="14089" max="14089" width="14.7109375" style="1503" customWidth="1"/>
    <col min="14090" max="14090" width="31" style="1503" customWidth="1"/>
    <col min="14091" max="14092" width="11" style="1503" customWidth="1"/>
    <col min="14093" max="14337" width="9.140625" style="1503"/>
    <col min="14338" max="14338" width="12.28515625" style="1503" customWidth="1"/>
    <col min="14339" max="14339" width="6.7109375" style="1503" customWidth="1"/>
    <col min="14340" max="14340" width="45.5703125" style="1503" customWidth="1"/>
    <col min="14341" max="14342" width="11.7109375" style="1503" customWidth="1"/>
    <col min="14343" max="14343" width="11" style="1503" customWidth="1"/>
    <col min="14344" max="14344" width="12.5703125" style="1503" customWidth="1"/>
    <col min="14345" max="14345" width="14.7109375" style="1503" customWidth="1"/>
    <col min="14346" max="14346" width="31" style="1503" customWidth="1"/>
    <col min="14347" max="14348" width="11" style="1503" customWidth="1"/>
    <col min="14349" max="14593" width="9.140625" style="1503"/>
    <col min="14594" max="14594" width="12.28515625" style="1503" customWidth="1"/>
    <col min="14595" max="14595" width="6.7109375" style="1503" customWidth="1"/>
    <col min="14596" max="14596" width="45.5703125" style="1503" customWidth="1"/>
    <col min="14597" max="14598" width="11.7109375" style="1503" customWidth="1"/>
    <col min="14599" max="14599" width="11" style="1503" customWidth="1"/>
    <col min="14600" max="14600" width="12.5703125" style="1503" customWidth="1"/>
    <col min="14601" max="14601" width="14.7109375" style="1503" customWidth="1"/>
    <col min="14602" max="14602" width="31" style="1503" customWidth="1"/>
    <col min="14603" max="14604" width="11" style="1503" customWidth="1"/>
    <col min="14605" max="14849" width="9.140625" style="1503"/>
    <col min="14850" max="14850" width="12.28515625" style="1503" customWidth="1"/>
    <col min="14851" max="14851" width="6.7109375" style="1503" customWidth="1"/>
    <col min="14852" max="14852" width="45.5703125" style="1503" customWidth="1"/>
    <col min="14853" max="14854" width="11.7109375" style="1503" customWidth="1"/>
    <col min="14855" max="14855" width="11" style="1503" customWidth="1"/>
    <col min="14856" max="14856" width="12.5703125" style="1503" customWidth="1"/>
    <col min="14857" max="14857" width="14.7109375" style="1503" customWidth="1"/>
    <col min="14858" max="14858" width="31" style="1503" customWidth="1"/>
    <col min="14859" max="14860" width="11" style="1503" customWidth="1"/>
    <col min="14861" max="15105" width="9.140625" style="1503"/>
    <col min="15106" max="15106" width="12.28515625" style="1503" customWidth="1"/>
    <col min="15107" max="15107" width="6.7109375" style="1503" customWidth="1"/>
    <col min="15108" max="15108" width="45.5703125" style="1503" customWidth="1"/>
    <col min="15109" max="15110" width="11.7109375" style="1503" customWidth="1"/>
    <col min="15111" max="15111" width="11" style="1503" customWidth="1"/>
    <col min="15112" max="15112" width="12.5703125" style="1503" customWidth="1"/>
    <col min="15113" max="15113" width="14.7109375" style="1503" customWidth="1"/>
    <col min="15114" max="15114" width="31" style="1503" customWidth="1"/>
    <col min="15115" max="15116" width="11" style="1503" customWidth="1"/>
    <col min="15117" max="15361" width="9.140625" style="1503"/>
    <col min="15362" max="15362" width="12.28515625" style="1503" customWidth="1"/>
    <col min="15363" max="15363" width="6.7109375" style="1503" customWidth="1"/>
    <col min="15364" max="15364" width="45.5703125" style="1503" customWidth="1"/>
    <col min="15365" max="15366" width="11.7109375" style="1503" customWidth="1"/>
    <col min="15367" max="15367" width="11" style="1503" customWidth="1"/>
    <col min="15368" max="15368" width="12.5703125" style="1503" customWidth="1"/>
    <col min="15369" max="15369" width="14.7109375" style="1503" customWidth="1"/>
    <col min="15370" max="15370" width="31" style="1503" customWidth="1"/>
    <col min="15371" max="15372" width="11" style="1503" customWidth="1"/>
    <col min="15373" max="15617" width="9.140625" style="1503"/>
    <col min="15618" max="15618" width="12.28515625" style="1503" customWidth="1"/>
    <col min="15619" max="15619" width="6.7109375" style="1503" customWidth="1"/>
    <col min="15620" max="15620" width="45.5703125" style="1503" customWidth="1"/>
    <col min="15621" max="15622" width="11.7109375" style="1503" customWidth="1"/>
    <col min="15623" max="15623" width="11" style="1503" customWidth="1"/>
    <col min="15624" max="15624" width="12.5703125" style="1503" customWidth="1"/>
    <col min="15625" max="15625" width="14.7109375" style="1503" customWidth="1"/>
    <col min="15626" max="15626" width="31" style="1503" customWidth="1"/>
    <col min="15627" max="15628" width="11" style="1503" customWidth="1"/>
    <col min="15629" max="15873" width="9.140625" style="1503"/>
    <col min="15874" max="15874" width="12.28515625" style="1503" customWidth="1"/>
    <col min="15875" max="15875" width="6.7109375" style="1503" customWidth="1"/>
    <col min="15876" max="15876" width="45.5703125" style="1503" customWidth="1"/>
    <col min="15877" max="15878" width="11.7109375" style="1503" customWidth="1"/>
    <col min="15879" max="15879" width="11" style="1503" customWidth="1"/>
    <col min="15880" max="15880" width="12.5703125" style="1503" customWidth="1"/>
    <col min="15881" max="15881" width="14.7109375" style="1503" customWidth="1"/>
    <col min="15882" max="15882" width="31" style="1503" customWidth="1"/>
    <col min="15883" max="15884" width="11" style="1503" customWidth="1"/>
    <col min="15885" max="16129" width="9.140625" style="1503"/>
    <col min="16130" max="16130" width="12.28515625" style="1503" customWidth="1"/>
    <col min="16131" max="16131" width="6.7109375" style="1503" customWidth="1"/>
    <col min="16132" max="16132" width="45.5703125" style="1503" customWidth="1"/>
    <col min="16133" max="16134" width="11.7109375" style="1503" customWidth="1"/>
    <col min="16135" max="16135" width="11" style="1503" customWidth="1"/>
    <col min="16136" max="16136" width="12.5703125" style="1503" customWidth="1"/>
    <col min="16137" max="16137" width="14.7109375" style="1503" customWidth="1"/>
    <col min="16138" max="16138" width="31" style="1503" customWidth="1"/>
    <col min="16139" max="16140" width="11" style="1503" customWidth="1"/>
    <col min="16141" max="16384" width="9.140625" style="1503"/>
  </cols>
  <sheetData>
    <row r="1" spans="1:48" ht="21.75" customHeight="1">
      <c r="A1" s="1497"/>
      <c r="B1" s="1497"/>
      <c r="J1" s="1501" t="s">
        <v>196</v>
      </c>
    </row>
    <row r="2" spans="1:48" s="1497" customFormat="1" ht="25.5" customHeight="1" thickBot="1">
      <c r="A2" s="1864" t="s">
        <v>300</v>
      </c>
      <c r="B2" s="1864"/>
      <c r="C2" s="1864"/>
      <c r="D2" s="1864"/>
      <c r="E2" s="1864"/>
      <c r="F2" s="1864"/>
      <c r="G2" s="1864"/>
      <c r="H2" s="1864"/>
      <c r="I2" s="1504"/>
      <c r="J2" s="1501" t="s">
        <v>198</v>
      </c>
      <c r="K2" s="1582"/>
      <c r="L2" s="1505"/>
      <c r="M2" s="1502"/>
      <c r="N2" s="1502"/>
      <c r="O2" s="1502"/>
      <c r="P2" s="1502"/>
      <c r="Q2" s="1502"/>
      <c r="R2" s="1502"/>
      <c r="S2" s="1502"/>
      <c r="T2" s="1502"/>
      <c r="U2" s="1502"/>
      <c r="V2" s="1502"/>
      <c r="W2" s="1502"/>
      <c r="X2" s="1502"/>
      <c r="Y2" s="1502"/>
      <c r="Z2" s="1502"/>
      <c r="AA2" s="1502"/>
      <c r="AB2" s="1502"/>
      <c r="AC2" s="1502"/>
      <c r="AD2" s="1502"/>
      <c r="AE2" s="1502"/>
      <c r="AF2" s="1502"/>
      <c r="AG2" s="1502"/>
      <c r="AH2" s="1502"/>
      <c r="AI2" s="1502"/>
      <c r="AJ2" s="1502"/>
      <c r="AK2" s="1502"/>
      <c r="AL2" s="1502"/>
      <c r="AM2" s="1502"/>
      <c r="AN2" s="1502"/>
      <c r="AO2" s="1502"/>
      <c r="AP2" s="1502"/>
      <c r="AQ2" s="1502"/>
      <c r="AR2" s="1502"/>
      <c r="AS2" s="1502"/>
      <c r="AT2" s="1502"/>
      <c r="AU2" s="1502"/>
      <c r="AV2" s="1502"/>
    </row>
    <row r="3" spans="1:48" s="1510" customFormat="1" ht="16.5">
      <c r="A3" s="1506" t="s">
        <v>7</v>
      </c>
      <c r="B3" s="1507" t="s">
        <v>10</v>
      </c>
      <c r="C3" s="1508"/>
      <c r="D3" s="1865"/>
      <c r="E3" s="1865"/>
      <c r="F3" s="1865"/>
      <c r="G3" s="1865"/>
      <c r="H3" s="1865"/>
      <c r="I3" s="1865"/>
      <c r="J3" s="1509"/>
      <c r="K3" s="1583"/>
      <c r="M3" s="1511"/>
      <c r="N3" s="1511"/>
      <c r="O3" s="1511"/>
      <c r="P3" s="1511"/>
      <c r="Q3" s="1511"/>
      <c r="R3" s="1511"/>
      <c r="S3" s="1511"/>
      <c r="T3" s="1511"/>
      <c r="U3" s="1511"/>
      <c r="V3" s="1511"/>
      <c r="W3" s="1511"/>
      <c r="X3" s="1511"/>
      <c r="Y3" s="1511"/>
      <c r="Z3" s="1511"/>
      <c r="AA3" s="1511"/>
      <c r="AB3" s="1511"/>
      <c r="AC3" s="1511"/>
      <c r="AD3" s="1511"/>
      <c r="AE3" s="1511"/>
      <c r="AF3" s="1511"/>
      <c r="AG3" s="1511"/>
      <c r="AH3" s="1511"/>
      <c r="AI3" s="1511"/>
      <c r="AJ3" s="1511"/>
      <c r="AK3" s="1511"/>
      <c r="AL3" s="1511"/>
      <c r="AM3" s="1511"/>
      <c r="AN3" s="1511"/>
      <c r="AO3" s="1511"/>
      <c r="AP3" s="1511"/>
      <c r="AQ3" s="1511"/>
      <c r="AR3" s="1511"/>
      <c r="AS3" s="1511"/>
      <c r="AT3" s="1511"/>
      <c r="AU3" s="1511"/>
      <c r="AV3" s="1511"/>
    </row>
    <row r="4" spans="1:48" s="1510" customFormat="1" ht="16.5">
      <c r="A4" s="1512" t="s">
        <v>199</v>
      </c>
      <c r="B4" s="1513" t="s">
        <v>11</v>
      </c>
      <c r="C4" s="1508"/>
      <c r="D4" s="1514"/>
      <c r="E4" s="1514"/>
      <c r="F4" s="1514"/>
      <c r="G4" s="1514"/>
      <c r="H4" s="1514"/>
      <c r="I4" s="1514"/>
      <c r="J4" s="1509"/>
      <c r="K4" s="1584"/>
      <c r="L4" s="1514"/>
      <c r="M4" s="1511"/>
      <c r="N4" s="1511"/>
      <c r="O4" s="1511"/>
      <c r="P4" s="1511"/>
      <c r="Q4" s="1511"/>
      <c r="R4" s="1511"/>
      <c r="S4" s="1511"/>
      <c r="T4" s="1511"/>
      <c r="U4" s="1511"/>
      <c r="V4" s="1511"/>
      <c r="W4" s="1511"/>
      <c r="X4" s="1511"/>
      <c r="Y4" s="1511"/>
      <c r="Z4" s="1511"/>
      <c r="AA4" s="1511"/>
      <c r="AB4" s="1511"/>
      <c r="AC4" s="1511"/>
      <c r="AD4" s="1511"/>
      <c r="AE4" s="1511"/>
      <c r="AF4" s="1511"/>
      <c r="AG4" s="1511"/>
      <c r="AH4" s="1511"/>
      <c r="AI4" s="1511"/>
      <c r="AJ4" s="1511"/>
      <c r="AK4" s="1511"/>
      <c r="AL4" s="1511"/>
      <c r="AM4" s="1511"/>
      <c r="AN4" s="1511"/>
      <c r="AO4" s="1511"/>
      <c r="AP4" s="1511"/>
      <c r="AQ4" s="1511"/>
      <c r="AR4" s="1511"/>
      <c r="AS4" s="1511"/>
      <c r="AT4" s="1511"/>
      <c r="AU4" s="1511"/>
      <c r="AV4" s="1511"/>
    </row>
    <row r="5" spans="1:48" s="1497" customFormat="1" ht="14.25">
      <c r="A5" s="1512" t="s">
        <v>200</v>
      </c>
      <c r="B5" s="1513" t="s">
        <v>12</v>
      </c>
      <c r="C5" s="1515"/>
      <c r="D5" s="1516"/>
      <c r="E5" s="1504"/>
      <c r="F5" s="1504"/>
      <c r="G5" s="1504"/>
      <c r="H5" s="1504"/>
      <c r="I5" s="1504"/>
      <c r="J5" s="1504"/>
      <c r="K5" s="1585"/>
      <c r="L5" s="1504"/>
      <c r="M5" s="1502"/>
      <c r="N5" s="1502"/>
      <c r="O5" s="1502"/>
      <c r="P5" s="1502"/>
      <c r="Q5" s="1502"/>
      <c r="R5" s="1502"/>
      <c r="S5" s="1502"/>
      <c r="T5" s="1502"/>
      <c r="U5" s="1502"/>
      <c r="V5" s="1502"/>
      <c r="W5" s="1502"/>
      <c r="X5" s="1502"/>
      <c r="Y5" s="1502"/>
      <c r="Z5" s="1502"/>
      <c r="AA5" s="1502"/>
      <c r="AB5" s="1502"/>
      <c r="AC5" s="1502"/>
      <c r="AD5" s="1502"/>
      <c r="AE5" s="1502"/>
      <c r="AF5" s="1502"/>
      <c r="AG5" s="1502"/>
      <c r="AH5" s="1502"/>
      <c r="AI5" s="1502"/>
      <c r="AJ5" s="1502"/>
      <c r="AK5" s="1502"/>
      <c r="AL5" s="1502"/>
      <c r="AM5" s="1502"/>
      <c r="AN5" s="1502"/>
      <c r="AO5" s="1502"/>
      <c r="AP5" s="1502"/>
      <c r="AQ5" s="1502"/>
      <c r="AR5" s="1502"/>
      <c r="AS5" s="1502"/>
      <c r="AT5" s="1502"/>
      <c r="AU5" s="1502"/>
      <c r="AV5" s="1502"/>
    </row>
    <row r="6" spans="1:48" s="1498" customFormat="1">
      <c r="A6" s="1866"/>
      <c r="B6" s="1866"/>
      <c r="C6" s="1517"/>
      <c r="D6" s="1518"/>
      <c r="E6" s="1519"/>
      <c r="F6" s="1519"/>
      <c r="H6" s="1520" t="s">
        <v>201</v>
      </c>
      <c r="I6" s="1521"/>
      <c r="K6" s="1586"/>
      <c r="M6" s="1522"/>
      <c r="N6" s="1522"/>
      <c r="O6" s="1522"/>
      <c r="P6" s="1522"/>
      <c r="Q6" s="1522"/>
      <c r="R6" s="1522"/>
      <c r="S6" s="1522"/>
      <c r="T6" s="1522"/>
      <c r="U6" s="1522"/>
      <c r="V6" s="1522"/>
      <c r="W6" s="1522"/>
      <c r="X6" s="1522"/>
      <c r="Y6" s="1522"/>
      <c r="Z6" s="1522"/>
      <c r="AA6" s="1522"/>
      <c r="AB6" s="1522"/>
      <c r="AC6" s="1522"/>
      <c r="AD6" s="1522"/>
      <c r="AE6" s="1522"/>
      <c r="AF6" s="1522"/>
      <c r="AG6" s="1522"/>
      <c r="AH6" s="1522"/>
      <c r="AI6" s="1522"/>
      <c r="AJ6" s="1522"/>
      <c r="AK6" s="1522"/>
      <c r="AL6" s="1522"/>
      <c r="AM6" s="1522"/>
      <c r="AN6" s="1522"/>
      <c r="AO6" s="1522"/>
      <c r="AP6" s="1522"/>
      <c r="AQ6" s="1522"/>
      <c r="AR6" s="1522"/>
      <c r="AS6" s="1522"/>
      <c r="AT6" s="1522"/>
      <c r="AU6" s="1522"/>
      <c r="AV6" s="1522"/>
    </row>
    <row r="7" spans="1:48" s="1498" customFormat="1" ht="13.5" customHeight="1">
      <c r="A7" s="1863" t="s">
        <v>202</v>
      </c>
      <c r="B7" s="1863"/>
      <c r="C7" s="1867"/>
      <c r="D7" s="1868"/>
      <c r="E7" s="1523" t="s">
        <v>203</v>
      </c>
      <c r="F7" s="1523" t="s">
        <v>0</v>
      </c>
      <c r="G7" s="1524" t="s">
        <v>1</v>
      </c>
      <c r="H7" s="1524"/>
      <c r="I7" s="1524"/>
      <c r="J7" s="1525"/>
      <c r="K7" s="1587" t="s">
        <v>87</v>
      </c>
      <c r="L7" s="1526" t="s">
        <v>167</v>
      </c>
      <c r="M7" s="1522"/>
      <c r="N7" s="1522"/>
      <c r="O7" s="1522"/>
      <c r="P7" s="1522"/>
      <c r="Q7" s="1522"/>
      <c r="R7" s="1522"/>
      <c r="S7" s="1522"/>
      <c r="T7" s="1522"/>
      <c r="U7" s="1522"/>
      <c r="V7" s="1522"/>
      <c r="W7" s="1522"/>
      <c r="X7" s="1522"/>
      <c r="Y7" s="1522"/>
      <c r="Z7" s="1522"/>
      <c r="AA7" s="1522"/>
      <c r="AB7" s="1522"/>
      <c r="AC7" s="1522"/>
      <c r="AD7" s="1522"/>
      <c r="AE7" s="1522"/>
      <c r="AF7" s="1522"/>
      <c r="AG7" s="1522"/>
      <c r="AH7" s="1522"/>
      <c r="AI7" s="1522"/>
      <c r="AJ7" s="1522"/>
      <c r="AK7" s="1522"/>
      <c r="AL7" s="1522"/>
      <c r="AM7" s="1522"/>
      <c r="AN7" s="1522"/>
      <c r="AO7" s="1522"/>
      <c r="AP7" s="1522"/>
      <c r="AQ7" s="1522"/>
      <c r="AR7" s="1522"/>
      <c r="AS7" s="1522"/>
      <c r="AT7" s="1522"/>
      <c r="AU7" s="1522"/>
      <c r="AV7" s="1522"/>
    </row>
    <row r="8" spans="1:48" s="1498" customFormat="1" ht="63.75">
      <c r="A8" s="1527" t="s">
        <v>204</v>
      </c>
      <c r="B8" s="1527" t="s">
        <v>205</v>
      </c>
      <c r="C8" s="643" t="s">
        <v>206</v>
      </c>
      <c r="D8" s="643" t="s">
        <v>207</v>
      </c>
      <c r="E8" s="1525" t="s">
        <v>208</v>
      </c>
      <c r="F8" s="1528" t="s">
        <v>209</v>
      </c>
      <c r="G8" s="1525" t="s">
        <v>210</v>
      </c>
      <c r="H8" s="1525" t="s">
        <v>211</v>
      </c>
      <c r="I8" s="1525" t="s">
        <v>212</v>
      </c>
      <c r="J8" s="1525" t="s">
        <v>213</v>
      </c>
      <c r="K8" s="1588" t="s">
        <v>210</v>
      </c>
      <c r="L8" s="1525" t="s">
        <v>210</v>
      </c>
      <c r="M8" s="1522"/>
      <c r="N8" s="1522"/>
      <c r="O8" s="1522"/>
      <c r="P8" s="1522"/>
      <c r="Q8" s="1522"/>
      <c r="R8" s="1522"/>
      <c r="S8" s="1522"/>
      <c r="T8" s="1522"/>
      <c r="U8" s="1522"/>
      <c r="V8" s="1522"/>
      <c r="W8" s="1522"/>
      <c r="X8" s="1522"/>
      <c r="Y8" s="1522"/>
      <c r="Z8" s="1522"/>
      <c r="AA8" s="1522"/>
      <c r="AB8" s="1522"/>
      <c r="AC8" s="1522"/>
      <c r="AD8" s="1522"/>
      <c r="AE8" s="1522"/>
      <c r="AF8" s="1522"/>
      <c r="AG8" s="1522"/>
      <c r="AH8" s="1522"/>
      <c r="AI8" s="1522"/>
      <c r="AJ8" s="1522"/>
      <c r="AK8" s="1522"/>
      <c r="AL8" s="1522"/>
      <c r="AM8" s="1522"/>
      <c r="AN8" s="1522"/>
      <c r="AO8" s="1522"/>
      <c r="AP8" s="1522"/>
      <c r="AQ8" s="1522"/>
      <c r="AR8" s="1522"/>
      <c r="AS8" s="1522"/>
      <c r="AT8" s="1522"/>
      <c r="AU8" s="1522"/>
      <c r="AV8" s="1522"/>
    </row>
    <row r="9" spans="1:48" s="1530" customFormat="1">
      <c r="A9" s="1529">
        <v>1</v>
      </c>
      <c r="B9" s="1529">
        <v>2</v>
      </c>
      <c r="C9" s="1529">
        <v>3</v>
      </c>
      <c r="D9" s="1529">
        <v>4</v>
      </c>
      <c r="E9" s="1529">
        <v>5</v>
      </c>
      <c r="F9" s="1529">
        <v>6</v>
      </c>
      <c r="G9" s="1529">
        <v>7</v>
      </c>
      <c r="H9" s="1529">
        <v>8</v>
      </c>
      <c r="I9" s="1529">
        <v>9</v>
      </c>
      <c r="J9" s="1529">
        <v>10</v>
      </c>
      <c r="K9" s="1589">
        <v>11</v>
      </c>
      <c r="L9" s="1529">
        <v>12</v>
      </c>
    </row>
    <row r="10" spans="1:48" s="1534" customFormat="1" ht="14.25" customHeight="1">
      <c r="A10" s="1869"/>
      <c r="B10" s="1871"/>
      <c r="C10" s="1531"/>
      <c r="D10" s="1532" t="s">
        <v>214</v>
      </c>
      <c r="E10" s="1533">
        <v>53</v>
      </c>
      <c r="F10" s="1533">
        <v>53</v>
      </c>
      <c r="G10" s="1533">
        <v>53</v>
      </c>
      <c r="H10" s="1533">
        <f>+G10-F10</f>
        <v>0</v>
      </c>
      <c r="I10" s="1533">
        <f t="shared" ref="I10:I73" si="0">G10-E10</f>
        <v>0</v>
      </c>
      <c r="J10" s="1533"/>
      <c r="K10" s="1533">
        <v>53</v>
      </c>
      <c r="L10" s="1533">
        <v>53</v>
      </c>
      <c r="M10" s="1530"/>
      <c r="N10" s="1530"/>
      <c r="O10" s="1530"/>
      <c r="P10" s="1530"/>
      <c r="Q10" s="1530"/>
      <c r="R10" s="1530"/>
      <c r="S10" s="1530"/>
      <c r="T10" s="1530"/>
      <c r="U10" s="1530"/>
      <c r="V10" s="1530"/>
      <c r="W10" s="1530"/>
      <c r="X10" s="1530"/>
      <c r="Y10" s="1530"/>
      <c r="Z10" s="1530"/>
      <c r="AA10" s="1530"/>
      <c r="AB10" s="1530"/>
      <c r="AC10" s="1530"/>
      <c r="AD10" s="1530"/>
      <c r="AE10" s="1530"/>
      <c r="AF10" s="1530"/>
      <c r="AG10" s="1530"/>
      <c r="AH10" s="1530"/>
      <c r="AI10" s="1530"/>
      <c r="AJ10" s="1530"/>
      <c r="AK10" s="1530"/>
      <c r="AL10" s="1530"/>
      <c r="AM10" s="1530"/>
      <c r="AN10" s="1530"/>
      <c r="AO10" s="1530"/>
      <c r="AP10" s="1530"/>
      <c r="AQ10" s="1530"/>
      <c r="AR10" s="1530"/>
      <c r="AS10" s="1530"/>
      <c r="AT10" s="1530"/>
      <c r="AU10" s="1530"/>
      <c r="AV10" s="1530"/>
    </row>
    <row r="11" spans="1:48" s="1534" customFormat="1" ht="13.5" customHeight="1">
      <c r="A11" s="1870"/>
      <c r="B11" s="1872"/>
      <c r="C11" s="1535"/>
      <c r="D11" s="1536"/>
      <c r="E11" s="1537"/>
      <c r="F11" s="1537"/>
      <c r="G11" s="1537"/>
      <c r="H11" s="1537">
        <f t="shared" ref="H11:H74" si="1">+G11-F11</f>
        <v>0</v>
      </c>
      <c r="I11" s="1537">
        <f t="shared" si="0"/>
        <v>0</v>
      </c>
      <c r="J11" s="1537"/>
      <c r="K11" s="1537"/>
      <c r="L11" s="1537"/>
      <c r="M11" s="1530"/>
      <c r="N11" s="1530"/>
      <c r="O11" s="1530"/>
      <c r="P11" s="1530"/>
      <c r="Q11" s="1530"/>
      <c r="R11" s="1530"/>
      <c r="S11" s="1530"/>
      <c r="T11" s="1530"/>
      <c r="U11" s="1530"/>
      <c r="V11" s="1530"/>
      <c r="W11" s="1530"/>
      <c r="X11" s="1530"/>
      <c r="Y11" s="1530"/>
      <c r="Z11" s="1530"/>
      <c r="AA11" s="1530"/>
      <c r="AB11" s="1530"/>
      <c r="AC11" s="1530"/>
      <c r="AD11" s="1530"/>
      <c r="AE11" s="1530"/>
      <c r="AF11" s="1530"/>
      <c r="AG11" s="1530"/>
      <c r="AH11" s="1530"/>
      <c r="AI11" s="1530"/>
      <c r="AJ11" s="1530"/>
      <c r="AK11" s="1530"/>
      <c r="AL11" s="1530"/>
      <c r="AM11" s="1530"/>
      <c r="AN11" s="1530"/>
      <c r="AO11" s="1530"/>
      <c r="AP11" s="1530"/>
      <c r="AQ11" s="1530"/>
      <c r="AR11" s="1530"/>
      <c r="AS11" s="1530"/>
      <c r="AT11" s="1530"/>
      <c r="AU11" s="1530"/>
      <c r="AV11" s="1530"/>
    </row>
    <row r="12" spans="1:48" s="1534" customFormat="1" ht="14.25" customHeight="1">
      <c r="A12" s="1870"/>
      <c r="B12" s="1872"/>
      <c r="C12" s="1535"/>
      <c r="D12" s="1538" t="s">
        <v>216</v>
      </c>
      <c r="E12" s="1537">
        <v>1</v>
      </c>
      <c r="F12" s="1537">
        <v>1</v>
      </c>
      <c r="G12" s="1537">
        <v>1</v>
      </c>
      <c r="H12" s="1537">
        <f t="shared" si="1"/>
        <v>0</v>
      </c>
      <c r="I12" s="1537">
        <f t="shared" si="0"/>
        <v>0</v>
      </c>
      <c r="J12" s="1537"/>
      <c r="K12" s="1537">
        <v>1</v>
      </c>
      <c r="L12" s="1537">
        <v>1</v>
      </c>
      <c r="M12" s="1530"/>
      <c r="N12" s="1530"/>
      <c r="O12" s="1530"/>
      <c r="P12" s="1530"/>
      <c r="Q12" s="1530"/>
      <c r="R12" s="1530"/>
      <c r="S12" s="1530"/>
      <c r="T12" s="1530"/>
      <c r="U12" s="1530"/>
      <c r="V12" s="1530"/>
      <c r="W12" s="1530"/>
      <c r="X12" s="1530"/>
      <c r="Y12" s="1530"/>
      <c r="Z12" s="1530"/>
      <c r="AA12" s="1530"/>
      <c r="AB12" s="1530"/>
      <c r="AC12" s="1530"/>
      <c r="AD12" s="1530"/>
      <c r="AE12" s="1530"/>
      <c r="AF12" s="1530"/>
      <c r="AG12" s="1530"/>
      <c r="AH12" s="1530"/>
      <c r="AI12" s="1530"/>
      <c r="AJ12" s="1530"/>
      <c r="AK12" s="1530"/>
      <c r="AL12" s="1530"/>
      <c r="AM12" s="1530"/>
      <c r="AN12" s="1530"/>
      <c r="AO12" s="1530"/>
      <c r="AP12" s="1530"/>
      <c r="AQ12" s="1530"/>
      <c r="AR12" s="1530"/>
      <c r="AS12" s="1530"/>
      <c r="AT12" s="1530"/>
      <c r="AU12" s="1530"/>
      <c r="AV12" s="1530"/>
    </row>
    <row r="13" spans="1:48" s="1540" customFormat="1" ht="14.25" customHeight="1">
      <c r="A13" s="1870"/>
      <c r="B13" s="1872"/>
      <c r="C13" s="1535"/>
      <c r="D13" s="1536"/>
      <c r="E13" s="1537"/>
      <c r="F13" s="1537"/>
      <c r="G13" s="1537"/>
      <c r="H13" s="1537">
        <f t="shared" si="1"/>
        <v>0</v>
      </c>
      <c r="I13" s="1537">
        <f t="shared" si="0"/>
        <v>0</v>
      </c>
      <c r="J13" s="1537"/>
      <c r="K13" s="1537"/>
      <c r="L13" s="1537"/>
      <c r="M13" s="1539"/>
      <c r="N13" s="1539"/>
      <c r="O13" s="1539"/>
      <c r="P13" s="1539"/>
      <c r="Q13" s="1539"/>
      <c r="R13" s="1539"/>
      <c r="S13" s="1539"/>
      <c r="T13" s="1539"/>
      <c r="U13" s="1539"/>
      <c r="V13" s="1539"/>
      <c r="W13" s="1539"/>
      <c r="X13" s="1539"/>
      <c r="Y13" s="1539"/>
      <c r="Z13" s="1539"/>
      <c r="AA13" s="1539"/>
      <c r="AB13" s="1539"/>
      <c r="AC13" s="1539"/>
      <c r="AD13" s="1539"/>
      <c r="AE13" s="1539"/>
      <c r="AF13" s="1539"/>
      <c r="AG13" s="1539"/>
      <c r="AH13" s="1539"/>
      <c r="AI13" s="1539"/>
      <c r="AJ13" s="1539"/>
      <c r="AK13" s="1539"/>
      <c r="AL13" s="1539"/>
      <c r="AM13" s="1539"/>
      <c r="AN13" s="1539"/>
      <c r="AO13" s="1539"/>
      <c r="AP13" s="1539"/>
      <c r="AQ13" s="1539"/>
      <c r="AR13" s="1539"/>
      <c r="AS13" s="1539"/>
      <c r="AT13" s="1539"/>
      <c r="AU13" s="1539"/>
      <c r="AV13" s="1539"/>
    </row>
    <row r="14" spans="1:48" s="1530" customFormat="1" ht="14.25" customHeight="1">
      <c r="A14" s="1870"/>
      <c r="B14" s="1872"/>
      <c r="C14" s="640"/>
      <c r="D14" s="1541" t="s">
        <v>218</v>
      </c>
      <c r="E14" s="1542">
        <f>+E16+E84</f>
        <v>142147.98000000001</v>
      </c>
      <c r="F14" s="1542">
        <f>+F16+F84</f>
        <v>243654.45611360006</v>
      </c>
      <c r="G14" s="1542">
        <f>+G16+G84</f>
        <v>243610.07517160004</v>
      </c>
      <c r="H14" s="1542">
        <f t="shared" si="1"/>
        <v>-44.380942000017967</v>
      </c>
      <c r="I14" s="1542">
        <f t="shared" si="0"/>
        <v>101462.09517160003</v>
      </c>
      <c r="J14" s="1542"/>
      <c r="K14" s="1542">
        <f>+K16+K84</f>
        <v>245874.40925208005</v>
      </c>
      <c r="L14" s="1542">
        <f>+L16+L84</f>
        <v>245874.36551160004</v>
      </c>
    </row>
    <row r="15" spans="1:48" s="1530" customFormat="1" ht="14.25" customHeight="1">
      <c r="A15" s="1870"/>
      <c r="B15" s="1872"/>
      <c r="C15" s="678"/>
      <c r="D15" s="1543" t="s">
        <v>219</v>
      </c>
      <c r="E15" s="1537"/>
      <c r="F15" s="1537"/>
      <c r="G15" s="1537"/>
      <c r="H15" s="1537"/>
      <c r="I15" s="1537"/>
      <c r="J15" s="1537"/>
      <c r="K15" s="1537"/>
      <c r="L15" s="1537"/>
    </row>
    <row r="16" spans="1:48" s="1530" customFormat="1" ht="14.25" customHeight="1">
      <c r="A16" s="1870"/>
      <c r="B16" s="1872"/>
      <c r="C16" s="1544"/>
      <c r="D16" s="1545" t="s">
        <v>220</v>
      </c>
      <c r="E16" s="1542">
        <f>E18+SUM(E23:E82)-E23-E28-E36-E50-E54-E73</f>
        <v>142147.98000000001</v>
      </c>
      <c r="F16" s="1542">
        <f>F18+SUM(F23:F82)-F23-F28-F36-F50-F54-F73</f>
        <v>243654.45611360006</v>
      </c>
      <c r="G16" s="1542">
        <f>G18+SUM(G23:G82)-G23-G28-G36-G50-G54-G73</f>
        <v>243610.07517160004</v>
      </c>
      <c r="H16" s="1542">
        <f>+G16-F16</f>
        <v>-44.380942000017967</v>
      </c>
      <c r="I16" s="1542">
        <f>G16-E16</f>
        <v>101462.09517160003</v>
      </c>
      <c r="J16" s="1542"/>
      <c r="K16" s="1542">
        <f>K18+SUM(K23:K82)-K23-K28-K36-K50-K54-K73</f>
        <v>245874.40925208005</v>
      </c>
      <c r="L16" s="1542">
        <f>L18+SUM(L23:L82)-L23-L28-L36-L50-L54-L73</f>
        <v>245874.36551160004</v>
      </c>
    </row>
    <row r="17" spans="1:48" s="1530" customFormat="1" ht="13.5" customHeight="1">
      <c r="A17" s="1870"/>
      <c r="B17" s="1872"/>
      <c r="C17" s="1531"/>
      <c r="D17" s="1536" t="s">
        <v>221</v>
      </c>
      <c r="E17" s="1533"/>
      <c r="F17" s="1533"/>
      <c r="G17" s="1537"/>
      <c r="H17" s="1537">
        <f>+G17-F17</f>
        <v>0</v>
      </c>
      <c r="I17" s="1537">
        <f>G17-E17</f>
        <v>0</v>
      </c>
      <c r="J17" s="1533"/>
      <c r="K17" s="1537"/>
      <c r="L17" s="1537"/>
    </row>
    <row r="18" spans="1:48" s="1530" customFormat="1" ht="14.25">
      <c r="A18" s="1870"/>
      <c r="B18" s="1872"/>
      <c r="C18" s="1546"/>
      <c r="D18" s="1547" t="s">
        <v>222</v>
      </c>
      <c r="E18" s="1548">
        <f>SUM(E20:E22)</f>
        <v>137278.20000000001</v>
      </c>
      <c r="F18" s="1548">
        <f>SUM(F20:F22)</f>
        <v>218678.80000000002</v>
      </c>
      <c r="G18" s="1548">
        <f>SUM(G20:G22)</f>
        <v>218634.45941000001</v>
      </c>
      <c r="H18" s="1548">
        <f>+G18-F18</f>
        <v>-44.340590000007069</v>
      </c>
      <c r="I18" s="1548">
        <f>G18-E18</f>
        <v>81356.259409999999</v>
      </c>
      <c r="J18" s="1548"/>
      <c r="K18" s="1548">
        <f>SUM(K20:K22)</f>
        <v>220898.70939800004</v>
      </c>
      <c r="L18" s="1548">
        <f>SUM(L20:L22)</f>
        <v>220898.70939800004</v>
      </c>
    </row>
    <row r="19" spans="1:48" s="1530" customFormat="1">
      <c r="A19" s="1549"/>
      <c r="B19" s="1550"/>
      <c r="C19" s="1531"/>
      <c r="D19" s="1536" t="s">
        <v>221</v>
      </c>
      <c r="E19" s="1533"/>
      <c r="F19" s="1533"/>
      <c r="G19" s="1537"/>
      <c r="H19" s="1537">
        <f t="shared" si="1"/>
        <v>0</v>
      </c>
      <c r="I19" s="1533">
        <f t="shared" si="0"/>
        <v>0</v>
      </c>
      <c r="J19" s="1533"/>
      <c r="K19" s="1537"/>
      <c r="L19" s="1537"/>
    </row>
    <row r="20" spans="1:48" s="1530" customFormat="1" ht="28.5">
      <c r="A20" s="1549"/>
      <c r="B20" s="1550"/>
      <c r="C20" s="1551" t="s">
        <v>224</v>
      </c>
      <c r="D20" s="1552" t="s">
        <v>225</v>
      </c>
      <c r="E20" s="1533">
        <v>100448.3</v>
      </c>
      <c r="F20" s="1533">
        <v>170083.5</v>
      </c>
      <c r="G20" s="1533">
        <f>'[3]29աշխատավարձի ֆոնդ'!H20/1000</f>
        <v>168276.09700000001</v>
      </c>
      <c r="H20" s="1533">
        <f t="shared" si="1"/>
        <v>-1807.4029999999912</v>
      </c>
      <c r="I20" s="1533">
        <f t="shared" si="0"/>
        <v>67827.797000000006</v>
      </c>
      <c r="J20" s="1533"/>
      <c r="K20" s="1533">
        <f>'[3]29աշխատավարձի ֆոնդ'!Z20/1000</f>
        <v>169978.54060000004</v>
      </c>
      <c r="L20" s="1533">
        <f>'[3]29աշխատավարձի ֆոնդ'!AF20/1000</f>
        <v>169978.54060000004</v>
      </c>
    </row>
    <row r="21" spans="1:48" s="1554" customFormat="1" ht="28.5">
      <c r="A21" s="1549"/>
      <c r="B21" s="1550"/>
      <c r="C21" s="1551" t="s">
        <v>226</v>
      </c>
      <c r="D21" s="1553" t="s">
        <v>227</v>
      </c>
      <c r="E21" s="1533">
        <v>25443.9</v>
      </c>
      <c r="F21" s="1533">
        <v>37821.1</v>
      </c>
      <c r="G21" s="1533">
        <f>G20*23%</f>
        <v>38703.502310000003</v>
      </c>
      <c r="H21" s="1533">
        <f t="shared" si="1"/>
        <v>882.40231000000495</v>
      </c>
      <c r="I21" s="1533">
        <f t="shared" si="0"/>
        <v>13259.602310000002</v>
      </c>
      <c r="J21" s="1533"/>
      <c r="K21" s="1533">
        <f>K20*23%</f>
        <v>39095.064338000011</v>
      </c>
      <c r="L21" s="1533">
        <f>L20*23%</f>
        <v>39095.064338000011</v>
      </c>
      <c r="M21" s="1530"/>
      <c r="N21" s="1530"/>
      <c r="O21" s="1530"/>
      <c r="P21" s="1530"/>
      <c r="Q21" s="1530"/>
      <c r="R21" s="1530"/>
      <c r="S21" s="1530"/>
      <c r="T21" s="1530"/>
      <c r="U21" s="1530"/>
      <c r="V21" s="1530"/>
      <c r="W21" s="1530"/>
      <c r="X21" s="1530"/>
      <c r="Y21" s="1530"/>
      <c r="Z21" s="1530"/>
      <c r="AA21" s="1530"/>
      <c r="AB21" s="1530"/>
      <c r="AC21" s="1530"/>
      <c r="AD21" s="1530"/>
      <c r="AE21" s="1530"/>
      <c r="AF21" s="1530"/>
      <c r="AG21" s="1530"/>
      <c r="AH21" s="1530"/>
      <c r="AI21" s="1530"/>
      <c r="AJ21" s="1530"/>
      <c r="AK21" s="1530"/>
      <c r="AL21" s="1530"/>
      <c r="AM21" s="1530"/>
      <c r="AN21" s="1530"/>
      <c r="AO21" s="1530"/>
      <c r="AP21" s="1530"/>
      <c r="AQ21" s="1530"/>
      <c r="AR21" s="1530"/>
      <c r="AS21" s="1530"/>
      <c r="AT21" s="1530"/>
      <c r="AU21" s="1530"/>
      <c r="AV21" s="1530"/>
    </row>
    <row r="22" spans="1:48" s="1554" customFormat="1" ht="28.5">
      <c r="A22" s="1549"/>
      <c r="B22" s="1550"/>
      <c r="C22" s="1551" t="s">
        <v>228</v>
      </c>
      <c r="D22" s="1553" t="s">
        <v>229</v>
      </c>
      <c r="E22" s="1533">
        <v>11386</v>
      </c>
      <c r="F22" s="1533">
        <v>10774.2</v>
      </c>
      <c r="G22" s="1533">
        <f>('[3]29աշխատավարձի ֆոնդ'!H14*10%)/1000</f>
        <v>11654.860100000002</v>
      </c>
      <c r="H22" s="1533">
        <f t="shared" si="1"/>
        <v>880.66010000000097</v>
      </c>
      <c r="I22" s="1533">
        <f t="shared" si="0"/>
        <v>268.86010000000169</v>
      </c>
      <c r="J22" s="1533"/>
      <c r="K22" s="1533">
        <f>('[3]29աշխատավարձի ֆոնդ'!Z14*10%)/1000</f>
        <v>11825.10446</v>
      </c>
      <c r="L22" s="1533">
        <f>('[3]29աշխատավարձի ֆոնդ'!AF14*10%)/1000</f>
        <v>11825.10446</v>
      </c>
      <c r="M22" s="1530"/>
      <c r="N22" s="1530"/>
      <c r="O22" s="1530"/>
      <c r="P22" s="1530"/>
      <c r="Q22" s="1530"/>
      <c r="R22" s="1530"/>
      <c r="S22" s="1530"/>
      <c r="T22" s="1530"/>
      <c r="U22" s="1530"/>
      <c r="V22" s="1530"/>
      <c r="W22" s="1530"/>
      <c r="X22" s="1530"/>
      <c r="Y22" s="1530"/>
      <c r="Z22" s="1530"/>
      <c r="AA22" s="1530"/>
      <c r="AB22" s="1530"/>
      <c r="AC22" s="1530"/>
      <c r="AD22" s="1530"/>
      <c r="AE22" s="1530"/>
      <c r="AF22" s="1530"/>
      <c r="AG22" s="1530"/>
      <c r="AH22" s="1530"/>
      <c r="AI22" s="1530"/>
      <c r="AJ22" s="1530"/>
      <c r="AK22" s="1530"/>
      <c r="AL22" s="1530"/>
      <c r="AM22" s="1530"/>
      <c r="AN22" s="1530"/>
      <c r="AO22" s="1530"/>
      <c r="AP22" s="1530"/>
      <c r="AQ22" s="1530"/>
      <c r="AR22" s="1530"/>
      <c r="AS22" s="1530"/>
      <c r="AT22" s="1530"/>
      <c r="AU22" s="1530"/>
      <c r="AV22" s="1530"/>
    </row>
    <row r="23" spans="1:48" s="1554" customFormat="1" ht="14.25">
      <c r="A23" s="1549"/>
      <c r="B23" s="1550"/>
      <c r="C23" s="1555">
        <v>4212</v>
      </c>
      <c r="D23" s="1547" t="s">
        <v>230</v>
      </c>
      <c r="E23" s="1548">
        <f>E25+E26+E27</f>
        <v>0</v>
      </c>
      <c r="F23" s="1548">
        <f>F25+F26+F27</f>
        <v>7395.3561135999998</v>
      </c>
      <c r="G23" s="1548">
        <f>G25+G26+G27</f>
        <v>7395.3561135999998</v>
      </c>
      <c r="H23" s="1548">
        <f t="shared" si="1"/>
        <v>0</v>
      </c>
      <c r="I23" s="1548">
        <f t="shared" si="0"/>
        <v>7395.3561135999998</v>
      </c>
      <c r="J23" s="1548"/>
      <c r="K23" s="1548">
        <f>K25+K26+K27</f>
        <v>7395.3998540800003</v>
      </c>
      <c r="L23" s="1548">
        <f>L25+L26+L27</f>
        <v>7395.3561135999998</v>
      </c>
      <c r="M23" s="1530"/>
      <c r="N23" s="1530"/>
      <c r="O23" s="1530"/>
      <c r="P23" s="1530"/>
      <c r="Q23" s="1530"/>
      <c r="R23" s="1530"/>
      <c r="S23" s="1530"/>
      <c r="T23" s="1530"/>
      <c r="U23" s="1530"/>
      <c r="V23" s="1530"/>
      <c r="W23" s="1530"/>
      <c r="X23" s="1530"/>
      <c r="Y23" s="1530"/>
      <c r="Z23" s="1530"/>
      <c r="AA23" s="1530"/>
      <c r="AB23" s="1530"/>
      <c r="AC23" s="1530"/>
      <c r="AD23" s="1530"/>
      <c r="AE23" s="1530"/>
      <c r="AF23" s="1530"/>
      <c r="AG23" s="1530"/>
      <c r="AH23" s="1530"/>
      <c r="AI23" s="1530"/>
      <c r="AJ23" s="1530"/>
      <c r="AK23" s="1530"/>
      <c r="AL23" s="1530"/>
      <c r="AM23" s="1530"/>
      <c r="AN23" s="1530"/>
      <c r="AO23" s="1530"/>
      <c r="AP23" s="1530"/>
      <c r="AQ23" s="1530"/>
      <c r="AR23" s="1530"/>
      <c r="AS23" s="1530"/>
      <c r="AT23" s="1530"/>
      <c r="AU23" s="1530"/>
      <c r="AV23" s="1530"/>
    </row>
    <row r="24" spans="1:48" s="1554" customFormat="1">
      <c r="A24" s="1549"/>
      <c r="B24" s="1550"/>
      <c r="C24" s="1551"/>
      <c r="D24" s="1536" t="s">
        <v>221</v>
      </c>
      <c r="E24" s="1556"/>
      <c r="F24" s="1556"/>
      <c r="G24" s="1556"/>
      <c r="H24" s="1556">
        <f t="shared" si="1"/>
        <v>0</v>
      </c>
      <c r="I24" s="1556">
        <f t="shared" si="0"/>
        <v>0</v>
      </c>
      <c r="J24" s="1556"/>
      <c r="K24" s="1556"/>
      <c r="L24" s="1556"/>
      <c r="M24" s="1530"/>
      <c r="N24" s="1530"/>
      <c r="O24" s="1530"/>
      <c r="P24" s="1530"/>
      <c r="Q24" s="1530"/>
      <c r="R24" s="1530"/>
      <c r="S24" s="1530"/>
      <c r="T24" s="1530"/>
      <c r="U24" s="1530"/>
      <c r="V24" s="1530"/>
      <c r="W24" s="1530"/>
      <c r="X24" s="1530"/>
      <c r="Y24" s="1530"/>
      <c r="Z24" s="1530"/>
      <c r="AA24" s="1530"/>
      <c r="AB24" s="1530"/>
      <c r="AC24" s="1530"/>
      <c r="AD24" s="1530"/>
      <c r="AE24" s="1530"/>
      <c r="AF24" s="1530"/>
      <c r="AG24" s="1530"/>
      <c r="AH24" s="1530"/>
      <c r="AI24" s="1530"/>
      <c r="AJ24" s="1530"/>
      <c r="AK24" s="1530"/>
      <c r="AL24" s="1530"/>
      <c r="AM24" s="1530"/>
      <c r="AN24" s="1530"/>
      <c r="AO24" s="1530"/>
      <c r="AP24" s="1530"/>
      <c r="AQ24" s="1530"/>
      <c r="AR24" s="1530"/>
      <c r="AS24" s="1530"/>
      <c r="AT24" s="1530"/>
      <c r="AU24" s="1530"/>
      <c r="AV24" s="1530"/>
    </row>
    <row r="25" spans="1:48" s="1554" customFormat="1">
      <c r="A25" s="1549"/>
      <c r="B25" s="1550"/>
      <c r="C25" s="1551"/>
      <c r="D25" s="1536" t="s">
        <v>230</v>
      </c>
      <c r="E25" s="1556">
        <v>0</v>
      </c>
      <c r="F25" s="1556">
        <v>2807.7998540799999</v>
      </c>
      <c r="G25" s="1556">
        <f>'[3]7-էլ-էներգիա'!I19</f>
        <v>2807.7998540799999</v>
      </c>
      <c r="H25" s="1556">
        <f t="shared" si="1"/>
        <v>0</v>
      </c>
      <c r="I25" s="1556">
        <f t="shared" si="0"/>
        <v>2807.7998540799999</v>
      </c>
      <c r="J25" s="1556"/>
      <c r="K25" s="1556">
        <v>2807.7998540799999</v>
      </c>
      <c r="L25" s="1556">
        <v>2807.7998540799999</v>
      </c>
      <c r="M25" s="1530"/>
      <c r="N25" s="1530"/>
      <c r="O25" s="1530"/>
      <c r="P25" s="1530"/>
      <c r="Q25" s="1530"/>
      <c r="R25" s="1530"/>
      <c r="S25" s="1530"/>
      <c r="T25" s="1530"/>
      <c r="U25" s="1530"/>
      <c r="V25" s="1530"/>
      <c r="W25" s="1530"/>
      <c r="X25" s="1530"/>
      <c r="Y25" s="1530"/>
      <c r="Z25" s="1530"/>
      <c r="AA25" s="1530"/>
      <c r="AB25" s="1530"/>
      <c r="AC25" s="1530"/>
      <c r="AD25" s="1530"/>
      <c r="AE25" s="1530"/>
      <c r="AF25" s="1530"/>
      <c r="AG25" s="1530"/>
      <c r="AH25" s="1530"/>
      <c r="AI25" s="1530"/>
      <c r="AJ25" s="1530"/>
      <c r="AK25" s="1530"/>
      <c r="AL25" s="1530"/>
      <c r="AM25" s="1530"/>
      <c r="AN25" s="1530"/>
      <c r="AO25" s="1530"/>
      <c r="AP25" s="1530"/>
      <c r="AQ25" s="1530"/>
      <c r="AR25" s="1530"/>
      <c r="AS25" s="1530"/>
      <c r="AT25" s="1530"/>
      <c r="AU25" s="1530"/>
      <c r="AV25" s="1530"/>
    </row>
    <row r="26" spans="1:48" s="1554" customFormat="1">
      <c r="A26" s="1549"/>
      <c r="B26" s="1550"/>
      <c r="C26" s="1551"/>
      <c r="D26" s="1536" t="s">
        <v>232</v>
      </c>
      <c r="E26" s="1556">
        <v>0</v>
      </c>
      <c r="F26" s="1556">
        <v>4587.5562595199999</v>
      </c>
      <c r="G26" s="1556">
        <f>'[3]8-էլ-էներգիա-ջեռուցում'!H14</f>
        <v>4587.5562595199999</v>
      </c>
      <c r="H26" s="1556">
        <f t="shared" si="1"/>
        <v>0</v>
      </c>
      <c r="I26" s="1556">
        <f t="shared" si="0"/>
        <v>4587.5562595199999</v>
      </c>
      <c r="J26" s="1556"/>
      <c r="K26" s="1556">
        <v>4587.6000000000004</v>
      </c>
      <c r="L26" s="1556">
        <v>4587.5562595199999</v>
      </c>
      <c r="M26" s="1530"/>
      <c r="N26" s="1530"/>
      <c r="O26" s="1530"/>
      <c r="P26" s="1530"/>
      <c r="Q26" s="1530"/>
      <c r="R26" s="1530"/>
      <c r="S26" s="1530"/>
      <c r="T26" s="1530"/>
      <c r="U26" s="1530"/>
      <c r="V26" s="1530"/>
      <c r="W26" s="1530"/>
      <c r="X26" s="1530"/>
      <c r="Y26" s="1530"/>
      <c r="Z26" s="1530"/>
      <c r="AA26" s="1530"/>
      <c r="AB26" s="1530"/>
      <c r="AC26" s="1530"/>
      <c r="AD26" s="1530"/>
      <c r="AE26" s="1530"/>
      <c r="AF26" s="1530"/>
      <c r="AG26" s="1530"/>
      <c r="AH26" s="1530"/>
      <c r="AI26" s="1530"/>
      <c r="AJ26" s="1530"/>
      <c r="AK26" s="1530"/>
      <c r="AL26" s="1530"/>
      <c r="AM26" s="1530"/>
      <c r="AN26" s="1530"/>
      <c r="AO26" s="1530"/>
      <c r="AP26" s="1530"/>
      <c r="AQ26" s="1530"/>
      <c r="AR26" s="1530"/>
      <c r="AS26" s="1530"/>
      <c r="AT26" s="1530"/>
      <c r="AU26" s="1530"/>
      <c r="AV26" s="1530"/>
    </row>
    <row r="27" spans="1:48" s="1554" customFormat="1">
      <c r="A27" s="1549"/>
      <c r="B27" s="1550"/>
      <c r="C27" s="1551"/>
      <c r="D27" s="1536" t="s">
        <v>233</v>
      </c>
      <c r="E27" s="1556"/>
      <c r="F27" s="1556"/>
      <c r="G27" s="1556"/>
      <c r="H27" s="1556">
        <f t="shared" si="1"/>
        <v>0</v>
      </c>
      <c r="I27" s="1556">
        <f t="shared" si="0"/>
        <v>0</v>
      </c>
      <c r="J27" s="1556"/>
      <c r="K27" s="1556"/>
      <c r="L27" s="1556"/>
      <c r="M27" s="1530"/>
      <c r="N27" s="1530"/>
      <c r="O27" s="1530"/>
      <c r="P27" s="1530"/>
      <c r="Q27" s="1530"/>
      <c r="R27" s="1530"/>
      <c r="S27" s="1530"/>
      <c r="T27" s="1530"/>
      <c r="U27" s="1530"/>
      <c r="V27" s="1530"/>
      <c r="W27" s="1530"/>
      <c r="X27" s="1530"/>
      <c r="Y27" s="1530"/>
      <c r="Z27" s="1530"/>
      <c r="AA27" s="1530"/>
      <c r="AB27" s="1530"/>
      <c r="AC27" s="1530"/>
      <c r="AD27" s="1530"/>
      <c r="AE27" s="1530"/>
      <c r="AF27" s="1530"/>
      <c r="AG27" s="1530"/>
      <c r="AH27" s="1530"/>
      <c r="AI27" s="1530"/>
      <c r="AJ27" s="1530"/>
      <c r="AK27" s="1530"/>
      <c r="AL27" s="1530"/>
      <c r="AM27" s="1530"/>
      <c r="AN27" s="1530"/>
      <c r="AO27" s="1530"/>
      <c r="AP27" s="1530"/>
      <c r="AQ27" s="1530"/>
      <c r="AR27" s="1530"/>
      <c r="AS27" s="1530"/>
      <c r="AT27" s="1530"/>
      <c r="AU27" s="1530"/>
      <c r="AV27" s="1530"/>
    </row>
    <row r="28" spans="1:48" s="1554" customFormat="1" ht="14.25">
      <c r="A28" s="1549"/>
      <c r="B28" s="1550"/>
      <c r="C28" s="1555">
        <v>4213</v>
      </c>
      <c r="D28" s="1547" t="s">
        <v>234</v>
      </c>
      <c r="E28" s="1548">
        <f>E30+E31</f>
        <v>0</v>
      </c>
      <c r="F28" s="1548">
        <f>F30+F31</f>
        <v>75.599999999999994</v>
      </c>
      <c r="G28" s="1548">
        <f>G30+G31</f>
        <v>75.599999999999994</v>
      </c>
      <c r="H28" s="1548">
        <f t="shared" si="1"/>
        <v>0</v>
      </c>
      <c r="I28" s="1548">
        <f t="shared" si="0"/>
        <v>75.599999999999994</v>
      </c>
      <c r="J28" s="1548"/>
      <c r="K28" s="1548">
        <f>K30+K31</f>
        <v>75.599999999999994</v>
      </c>
      <c r="L28" s="1548">
        <f>L30+L31</f>
        <v>75.599999999999994</v>
      </c>
      <c r="M28" s="1530"/>
      <c r="N28" s="1530"/>
      <c r="O28" s="1530"/>
      <c r="P28" s="1530"/>
      <c r="Q28" s="1530"/>
      <c r="R28" s="1530"/>
      <c r="S28" s="1530"/>
      <c r="T28" s="1530"/>
      <c r="U28" s="1530"/>
      <c r="V28" s="1530"/>
      <c r="W28" s="1530"/>
      <c r="X28" s="1530"/>
      <c r="Y28" s="1530"/>
      <c r="Z28" s="1530"/>
      <c r="AA28" s="1530"/>
      <c r="AB28" s="1530"/>
      <c r="AC28" s="1530"/>
      <c r="AD28" s="1530"/>
      <c r="AE28" s="1530"/>
      <c r="AF28" s="1530"/>
      <c r="AG28" s="1530"/>
      <c r="AH28" s="1530"/>
      <c r="AI28" s="1530"/>
      <c r="AJ28" s="1530"/>
      <c r="AK28" s="1530"/>
      <c r="AL28" s="1530"/>
      <c r="AM28" s="1530"/>
      <c r="AN28" s="1530"/>
      <c r="AO28" s="1530"/>
      <c r="AP28" s="1530"/>
      <c r="AQ28" s="1530"/>
      <c r="AR28" s="1530"/>
      <c r="AS28" s="1530"/>
      <c r="AT28" s="1530"/>
      <c r="AU28" s="1530"/>
      <c r="AV28" s="1530"/>
    </row>
    <row r="29" spans="1:48" s="1554" customFormat="1">
      <c r="A29" s="1549"/>
      <c r="B29" s="1550"/>
      <c r="C29" s="1551"/>
      <c r="D29" s="1536" t="s">
        <v>221</v>
      </c>
      <c r="E29" s="1556"/>
      <c r="F29" s="1556"/>
      <c r="G29" s="1556"/>
      <c r="H29" s="1556">
        <f t="shared" si="1"/>
        <v>0</v>
      </c>
      <c r="I29" s="1556">
        <f t="shared" si="0"/>
        <v>0</v>
      </c>
      <c r="J29" s="1556"/>
      <c r="K29" s="1556"/>
      <c r="L29" s="1556"/>
      <c r="M29" s="1530"/>
      <c r="N29" s="1530"/>
      <c r="O29" s="1530"/>
      <c r="P29" s="1530"/>
      <c r="Q29" s="1530"/>
      <c r="R29" s="1530"/>
      <c r="S29" s="1530"/>
      <c r="T29" s="1530"/>
      <c r="U29" s="1530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0"/>
      <c r="AH29" s="1530"/>
      <c r="AI29" s="1530"/>
      <c r="AJ29" s="1530"/>
      <c r="AK29" s="1530"/>
      <c r="AL29" s="1530"/>
      <c r="AM29" s="1530"/>
      <c r="AN29" s="1530"/>
      <c r="AO29" s="1530"/>
      <c r="AP29" s="1530"/>
      <c r="AQ29" s="1530"/>
      <c r="AR29" s="1530"/>
      <c r="AS29" s="1530"/>
      <c r="AT29" s="1530"/>
      <c r="AU29" s="1530"/>
      <c r="AV29" s="1530"/>
    </row>
    <row r="30" spans="1:48" s="1554" customFormat="1" ht="27">
      <c r="A30" s="1549"/>
      <c r="B30" s="1550"/>
      <c r="C30" s="1551"/>
      <c r="D30" s="1557" t="s">
        <v>235</v>
      </c>
      <c r="E30" s="1556">
        <v>0</v>
      </c>
      <c r="F30" s="1556">
        <v>75.599999999999994</v>
      </c>
      <c r="G30" s="1556">
        <v>75.599999999999994</v>
      </c>
      <c r="H30" s="1556">
        <f t="shared" si="1"/>
        <v>0</v>
      </c>
      <c r="I30" s="1556">
        <f t="shared" si="0"/>
        <v>75.599999999999994</v>
      </c>
      <c r="J30" s="1556"/>
      <c r="K30" s="1556">
        <v>75.599999999999994</v>
      </c>
      <c r="L30" s="1556">
        <v>75.599999999999994</v>
      </c>
      <c r="M30" s="1530"/>
      <c r="N30" s="1530"/>
      <c r="O30" s="1530"/>
      <c r="P30" s="1530"/>
      <c r="Q30" s="1530"/>
      <c r="R30" s="1530"/>
      <c r="S30" s="1530"/>
      <c r="T30" s="1530"/>
      <c r="U30" s="1530"/>
      <c r="V30" s="1530"/>
      <c r="W30" s="1530"/>
      <c r="X30" s="1530"/>
      <c r="Y30" s="1530"/>
      <c r="Z30" s="1530"/>
      <c r="AA30" s="1530"/>
      <c r="AB30" s="1530"/>
      <c r="AC30" s="1530"/>
      <c r="AD30" s="1530"/>
      <c r="AE30" s="1530"/>
      <c r="AF30" s="1530"/>
      <c r="AG30" s="1530"/>
      <c r="AH30" s="1530"/>
      <c r="AI30" s="1530"/>
      <c r="AJ30" s="1530"/>
      <c r="AK30" s="1530"/>
      <c r="AL30" s="1530"/>
      <c r="AM30" s="1530"/>
      <c r="AN30" s="1530"/>
      <c r="AO30" s="1530"/>
      <c r="AP30" s="1530"/>
      <c r="AQ30" s="1530"/>
      <c r="AR30" s="1530"/>
      <c r="AS30" s="1530"/>
      <c r="AT30" s="1530"/>
      <c r="AU30" s="1530"/>
      <c r="AV30" s="1530"/>
    </row>
    <row r="31" spans="1:48" s="1554" customFormat="1" ht="27">
      <c r="A31" s="1549"/>
      <c r="B31" s="1550"/>
      <c r="C31" s="1551"/>
      <c r="D31" s="1557" t="s">
        <v>236</v>
      </c>
      <c r="E31" s="1556"/>
      <c r="F31" s="1556"/>
      <c r="G31" s="1556"/>
      <c r="H31" s="1556">
        <f t="shared" si="1"/>
        <v>0</v>
      </c>
      <c r="I31" s="1556">
        <f t="shared" si="0"/>
        <v>0</v>
      </c>
      <c r="J31" s="1556"/>
      <c r="K31" s="1556"/>
      <c r="L31" s="1556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30"/>
      <c r="AG31" s="1530"/>
      <c r="AH31" s="1530"/>
      <c r="AI31" s="1530"/>
      <c r="AJ31" s="1530"/>
      <c r="AK31" s="1530"/>
      <c r="AL31" s="1530"/>
      <c r="AM31" s="1530"/>
      <c r="AN31" s="1530"/>
      <c r="AO31" s="1530"/>
      <c r="AP31" s="1530"/>
      <c r="AQ31" s="1530"/>
      <c r="AR31" s="1530"/>
      <c r="AS31" s="1530"/>
      <c r="AT31" s="1530"/>
      <c r="AU31" s="1530"/>
      <c r="AV31" s="1530"/>
    </row>
    <row r="32" spans="1:48" s="1554" customFormat="1" ht="14.25">
      <c r="A32" s="1549"/>
      <c r="B32" s="1550"/>
      <c r="C32" s="1551">
        <v>4214</v>
      </c>
      <c r="D32" s="1558" t="s">
        <v>238</v>
      </c>
      <c r="E32" s="1556">
        <v>360</v>
      </c>
      <c r="F32" s="1556">
        <v>4028.9</v>
      </c>
      <c r="G32" s="1556">
        <f>'[3]4-ԿԱՊ'!P40</f>
        <v>4028.8596480000001</v>
      </c>
      <c r="H32" s="1556">
        <f t="shared" si="1"/>
        <v>-4.03519999999844E-2</v>
      </c>
      <c r="I32" s="1556">
        <f t="shared" si="0"/>
        <v>3668.8596480000001</v>
      </c>
      <c r="J32" s="1556"/>
      <c r="K32" s="1556">
        <v>4028.9</v>
      </c>
      <c r="L32" s="1556">
        <v>4028.9</v>
      </c>
      <c r="M32" s="1530"/>
      <c r="N32" s="1530"/>
      <c r="O32" s="1530"/>
      <c r="P32" s="1530"/>
      <c r="Q32" s="1530"/>
      <c r="R32" s="1530"/>
      <c r="S32" s="1530"/>
      <c r="T32" s="1530"/>
      <c r="U32" s="1530"/>
      <c r="V32" s="1530"/>
      <c r="W32" s="1530"/>
      <c r="X32" s="1530"/>
      <c r="Y32" s="1530"/>
      <c r="Z32" s="1530"/>
      <c r="AA32" s="1530"/>
      <c r="AB32" s="1530"/>
      <c r="AC32" s="1530"/>
      <c r="AD32" s="1530"/>
      <c r="AE32" s="1530"/>
      <c r="AF32" s="1530"/>
      <c r="AG32" s="1530"/>
      <c r="AH32" s="1530"/>
      <c r="AI32" s="1530"/>
      <c r="AJ32" s="1530"/>
      <c r="AK32" s="1530"/>
      <c r="AL32" s="1530"/>
      <c r="AM32" s="1530"/>
      <c r="AN32" s="1530"/>
      <c r="AO32" s="1530"/>
      <c r="AP32" s="1530"/>
      <c r="AQ32" s="1530"/>
      <c r="AR32" s="1530"/>
      <c r="AS32" s="1530"/>
      <c r="AT32" s="1530"/>
      <c r="AU32" s="1530"/>
      <c r="AV32" s="1530"/>
    </row>
    <row r="33" spans="1:48" s="1530" customFormat="1" ht="23.25" customHeight="1">
      <c r="A33" s="1549"/>
      <c r="B33" s="1550"/>
      <c r="C33" s="1551">
        <v>4215</v>
      </c>
      <c r="D33" s="1558" t="s">
        <v>240</v>
      </c>
      <c r="E33" s="1556">
        <v>26</v>
      </c>
      <c r="F33" s="1556">
        <v>40</v>
      </c>
      <c r="G33" s="1556">
        <v>40</v>
      </c>
      <c r="H33" s="1556">
        <f t="shared" si="1"/>
        <v>0</v>
      </c>
      <c r="I33" s="1556">
        <f t="shared" si="0"/>
        <v>14</v>
      </c>
      <c r="J33" s="1556"/>
      <c r="K33" s="1556">
        <v>40</v>
      </c>
      <c r="L33" s="1556">
        <v>40</v>
      </c>
    </row>
    <row r="34" spans="1:48" s="1534" customFormat="1" ht="14.25">
      <c r="A34" s="1549"/>
      <c r="B34" s="1550"/>
      <c r="C34" s="1551">
        <v>4216</v>
      </c>
      <c r="D34" s="1558" t="s">
        <v>241</v>
      </c>
      <c r="E34" s="1556"/>
      <c r="F34" s="1556"/>
      <c r="G34" s="1556"/>
      <c r="H34" s="1556">
        <f t="shared" si="1"/>
        <v>0</v>
      </c>
      <c r="I34" s="1556">
        <f t="shared" si="0"/>
        <v>0</v>
      </c>
      <c r="J34" s="1556"/>
      <c r="K34" s="1556"/>
      <c r="L34" s="1556"/>
      <c r="M34" s="1530"/>
      <c r="N34" s="1530"/>
      <c r="O34" s="1530"/>
      <c r="P34" s="1530"/>
      <c r="Q34" s="1530"/>
      <c r="R34" s="1530"/>
      <c r="S34" s="1530"/>
      <c r="T34" s="1530"/>
      <c r="U34" s="1530"/>
      <c r="V34" s="1530"/>
      <c r="W34" s="1530"/>
      <c r="X34" s="1530"/>
      <c r="Y34" s="1530"/>
      <c r="Z34" s="1530"/>
      <c r="AA34" s="1530"/>
      <c r="AB34" s="1530"/>
      <c r="AC34" s="1530"/>
      <c r="AD34" s="1530"/>
      <c r="AE34" s="1530"/>
      <c r="AF34" s="1530"/>
      <c r="AG34" s="1530"/>
      <c r="AH34" s="1530"/>
      <c r="AI34" s="1530"/>
      <c r="AJ34" s="1530"/>
      <c r="AK34" s="1530"/>
      <c r="AL34" s="1530"/>
      <c r="AM34" s="1530"/>
      <c r="AN34" s="1530"/>
      <c r="AO34" s="1530"/>
      <c r="AP34" s="1530"/>
      <c r="AQ34" s="1530"/>
      <c r="AR34" s="1530"/>
      <c r="AS34" s="1530"/>
      <c r="AT34" s="1530"/>
      <c r="AU34" s="1530"/>
      <c r="AV34" s="1530"/>
    </row>
    <row r="35" spans="1:48" s="1534" customFormat="1" ht="14.25">
      <c r="A35" s="1549"/>
      <c r="B35" s="1550"/>
      <c r="C35" s="1551">
        <v>4217</v>
      </c>
      <c r="D35" s="1558" t="s">
        <v>242</v>
      </c>
      <c r="E35" s="1556"/>
      <c r="F35" s="1556"/>
      <c r="G35" s="1556"/>
      <c r="H35" s="1556">
        <f t="shared" si="1"/>
        <v>0</v>
      </c>
      <c r="I35" s="1556">
        <f t="shared" si="0"/>
        <v>0</v>
      </c>
      <c r="J35" s="1556"/>
      <c r="K35" s="1556"/>
      <c r="L35" s="1556"/>
      <c r="M35" s="1530"/>
      <c r="N35" s="1530"/>
      <c r="O35" s="1530"/>
      <c r="P35" s="1530"/>
      <c r="Q35" s="1530"/>
      <c r="R35" s="1530"/>
      <c r="S35" s="1530"/>
      <c r="T35" s="1530"/>
      <c r="U35" s="1530"/>
      <c r="V35" s="1530"/>
      <c r="W35" s="1530"/>
      <c r="X35" s="1530"/>
      <c r="Y35" s="1530"/>
      <c r="Z35" s="1530"/>
      <c r="AA35" s="1530"/>
      <c r="AB35" s="1530"/>
      <c r="AC35" s="1530"/>
      <c r="AD35" s="1530"/>
      <c r="AE35" s="1530"/>
      <c r="AF35" s="1530"/>
      <c r="AG35" s="1530"/>
      <c r="AH35" s="1530"/>
      <c r="AI35" s="1530"/>
      <c r="AJ35" s="1530"/>
      <c r="AK35" s="1530"/>
      <c r="AL35" s="1530"/>
      <c r="AM35" s="1530"/>
      <c r="AN35" s="1530"/>
      <c r="AO35" s="1530"/>
      <c r="AP35" s="1530"/>
      <c r="AQ35" s="1530"/>
      <c r="AR35" s="1530"/>
      <c r="AS35" s="1530"/>
      <c r="AT35" s="1530"/>
      <c r="AU35" s="1530"/>
      <c r="AV35" s="1530"/>
    </row>
    <row r="36" spans="1:48" s="1534" customFormat="1" ht="14.25">
      <c r="A36" s="1549"/>
      <c r="B36" s="1550"/>
      <c r="C36" s="1555"/>
      <c r="D36" s="1547" t="s">
        <v>243</v>
      </c>
      <c r="E36" s="1548">
        <f>E38+E39</f>
        <v>1325.2</v>
      </c>
      <c r="F36" s="1548">
        <f>F38+F39</f>
        <v>7238</v>
      </c>
      <c r="G36" s="1548">
        <f>G38+G39</f>
        <v>7238</v>
      </c>
      <c r="H36" s="1548">
        <f t="shared" si="1"/>
        <v>0</v>
      </c>
      <c r="I36" s="1548">
        <f t="shared" si="0"/>
        <v>5912.8</v>
      </c>
      <c r="J36" s="1548"/>
      <c r="K36" s="1548">
        <f>K38+K39</f>
        <v>7238</v>
      </c>
      <c r="L36" s="1548">
        <f>L38+L39</f>
        <v>7238</v>
      </c>
      <c r="M36" s="1530"/>
      <c r="N36" s="1530"/>
      <c r="O36" s="1530"/>
      <c r="P36" s="1530"/>
      <c r="Q36" s="1530"/>
      <c r="R36" s="1530"/>
      <c r="S36" s="1530"/>
      <c r="T36" s="1530"/>
      <c r="U36" s="1530"/>
      <c r="V36" s="1530"/>
      <c r="W36" s="1530"/>
      <c r="X36" s="1530"/>
      <c r="Y36" s="1530"/>
      <c r="Z36" s="1530"/>
      <c r="AA36" s="1530"/>
      <c r="AB36" s="1530"/>
      <c r="AC36" s="1530"/>
      <c r="AD36" s="1530"/>
      <c r="AE36" s="1530"/>
      <c r="AF36" s="1530"/>
      <c r="AG36" s="1530"/>
      <c r="AH36" s="1530"/>
      <c r="AI36" s="1530"/>
      <c r="AJ36" s="1530"/>
      <c r="AK36" s="1530"/>
      <c r="AL36" s="1530"/>
      <c r="AM36" s="1530"/>
      <c r="AN36" s="1530"/>
      <c r="AO36" s="1530"/>
      <c r="AP36" s="1530"/>
      <c r="AQ36" s="1530"/>
      <c r="AR36" s="1530"/>
      <c r="AS36" s="1530"/>
      <c r="AT36" s="1530"/>
      <c r="AU36" s="1530"/>
      <c r="AV36" s="1530"/>
    </row>
    <row r="37" spans="1:48" s="1534" customFormat="1">
      <c r="A37" s="1549"/>
      <c r="B37" s="1550"/>
      <c r="C37" s="1551"/>
      <c r="D37" s="1536" t="s">
        <v>221</v>
      </c>
      <c r="E37" s="1537"/>
      <c r="F37" s="1537"/>
      <c r="G37" s="1537"/>
      <c r="H37" s="1537">
        <f t="shared" si="1"/>
        <v>0</v>
      </c>
      <c r="I37" s="1537">
        <f t="shared" si="0"/>
        <v>0</v>
      </c>
      <c r="J37" s="1537"/>
      <c r="K37" s="1537"/>
      <c r="L37" s="1537"/>
      <c r="M37" s="1530"/>
      <c r="N37" s="1530"/>
      <c r="O37" s="1530"/>
      <c r="P37" s="1530"/>
      <c r="Q37" s="1530"/>
      <c r="R37" s="1530"/>
      <c r="S37" s="1530"/>
      <c r="T37" s="1530"/>
      <c r="U37" s="1530"/>
      <c r="V37" s="1530"/>
      <c r="W37" s="1530"/>
      <c r="X37" s="1530"/>
      <c r="Y37" s="1530"/>
      <c r="Z37" s="1530"/>
      <c r="AA37" s="1530"/>
      <c r="AB37" s="1530"/>
      <c r="AC37" s="1530"/>
      <c r="AD37" s="1530"/>
      <c r="AE37" s="1530"/>
      <c r="AF37" s="1530"/>
      <c r="AG37" s="1530"/>
      <c r="AH37" s="1530"/>
      <c r="AI37" s="1530"/>
      <c r="AJ37" s="1530"/>
      <c r="AK37" s="1530"/>
      <c r="AL37" s="1530"/>
      <c r="AM37" s="1530"/>
      <c r="AN37" s="1530"/>
      <c r="AO37" s="1530"/>
      <c r="AP37" s="1530"/>
      <c r="AQ37" s="1530"/>
      <c r="AR37" s="1530"/>
      <c r="AS37" s="1530"/>
      <c r="AT37" s="1530"/>
      <c r="AU37" s="1530"/>
      <c r="AV37" s="1530"/>
    </row>
    <row r="38" spans="1:48" s="1534" customFormat="1">
      <c r="A38" s="1549"/>
      <c r="B38" s="1550"/>
      <c r="C38" s="1551">
        <v>4221</v>
      </c>
      <c r="D38" s="1536" t="s">
        <v>244</v>
      </c>
      <c r="E38" s="1537">
        <v>1325.2</v>
      </c>
      <c r="F38" s="1537">
        <v>7238</v>
      </c>
      <c r="G38" s="1537">
        <f>'[3]10-գործուղում'!L24</f>
        <v>7238</v>
      </c>
      <c r="H38" s="1537">
        <f t="shared" si="1"/>
        <v>0</v>
      </c>
      <c r="I38" s="1537">
        <f t="shared" si="0"/>
        <v>5912.8</v>
      </c>
      <c r="J38" s="1537"/>
      <c r="K38" s="1537">
        <v>7238</v>
      </c>
      <c r="L38" s="1537">
        <v>7238</v>
      </c>
      <c r="M38" s="1530"/>
      <c r="N38" s="1530"/>
      <c r="O38" s="1530"/>
      <c r="P38" s="1530"/>
      <c r="Q38" s="1530"/>
      <c r="R38" s="1530"/>
      <c r="S38" s="1530"/>
      <c r="T38" s="1530"/>
      <c r="U38" s="1530"/>
      <c r="V38" s="1530"/>
      <c r="W38" s="1530"/>
      <c r="X38" s="1530"/>
      <c r="Y38" s="1530"/>
      <c r="Z38" s="1530"/>
      <c r="AA38" s="1530"/>
      <c r="AB38" s="1530"/>
      <c r="AC38" s="1530"/>
      <c r="AD38" s="1530"/>
      <c r="AE38" s="1530"/>
      <c r="AF38" s="1530"/>
      <c r="AG38" s="1530"/>
      <c r="AH38" s="1530"/>
      <c r="AI38" s="1530"/>
      <c r="AJ38" s="1530"/>
      <c r="AK38" s="1530"/>
      <c r="AL38" s="1530"/>
      <c r="AM38" s="1530"/>
      <c r="AN38" s="1530"/>
      <c r="AO38" s="1530"/>
      <c r="AP38" s="1530"/>
      <c r="AQ38" s="1530"/>
      <c r="AR38" s="1530"/>
      <c r="AS38" s="1530"/>
      <c r="AT38" s="1530"/>
      <c r="AU38" s="1530"/>
      <c r="AV38" s="1530"/>
    </row>
    <row r="39" spans="1:48" s="1534" customFormat="1">
      <c r="A39" s="1549"/>
      <c r="B39" s="1550"/>
      <c r="C39" s="1551">
        <v>4222</v>
      </c>
      <c r="D39" s="1536" t="s">
        <v>245</v>
      </c>
      <c r="E39" s="1537"/>
      <c r="F39" s="1537"/>
      <c r="G39" s="1537"/>
      <c r="H39" s="1537">
        <f t="shared" si="1"/>
        <v>0</v>
      </c>
      <c r="I39" s="1537">
        <f t="shared" si="0"/>
        <v>0</v>
      </c>
      <c r="J39" s="1537"/>
      <c r="K39" s="1537"/>
      <c r="L39" s="1537"/>
      <c r="M39" s="1530"/>
      <c r="N39" s="1530"/>
      <c r="O39" s="1530"/>
      <c r="P39" s="1530"/>
      <c r="Q39" s="1530"/>
      <c r="R39" s="1530"/>
      <c r="S39" s="1530"/>
      <c r="T39" s="1530"/>
      <c r="U39" s="1530"/>
      <c r="V39" s="1530"/>
      <c r="W39" s="1530"/>
      <c r="X39" s="1530"/>
      <c r="Y39" s="1530"/>
      <c r="Z39" s="1530"/>
      <c r="AA39" s="1530"/>
      <c r="AB39" s="1530"/>
      <c r="AC39" s="1530"/>
      <c r="AD39" s="1530"/>
      <c r="AE39" s="1530"/>
      <c r="AF39" s="1530"/>
      <c r="AG39" s="1530"/>
      <c r="AH39" s="1530"/>
      <c r="AI39" s="1530"/>
      <c r="AJ39" s="1530"/>
      <c r="AK39" s="1530"/>
      <c r="AL39" s="1530"/>
      <c r="AM39" s="1530"/>
      <c r="AN39" s="1530"/>
      <c r="AO39" s="1530"/>
      <c r="AP39" s="1530"/>
      <c r="AQ39" s="1530"/>
      <c r="AR39" s="1530"/>
      <c r="AS39" s="1530"/>
      <c r="AT39" s="1530"/>
      <c r="AU39" s="1530"/>
      <c r="AV39" s="1530"/>
    </row>
    <row r="40" spans="1:48" s="1554" customFormat="1" ht="19.5" customHeight="1">
      <c r="A40" s="1549"/>
      <c r="B40" s="1550"/>
      <c r="C40" s="1551">
        <v>4231</v>
      </c>
      <c r="D40" s="1538" t="s">
        <v>246</v>
      </c>
      <c r="E40" s="1537"/>
      <c r="F40" s="1537"/>
      <c r="G40" s="1537"/>
      <c r="H40" s="1537">
        <f t="shared" si="1"/>
        <v>0</v>
      </c>
      <c r="I40" s="1537">
        <f t="shared" si="0"/>
        <v>0</v>
      </c>
      <c r="J40" s="1537"/>
      <c r="K40" s="1537"/>
      <c r="L40" s="1537"/>
      <c r="M40" s="1530"/>
      <c r="N40" s="1530"/>
      <c r="O40" s="1530"/>
      <c r="P40" s="1530"/>
      <c r="Q40" s="1530"/>
      <c r="R40" s="1530"/>
      <c r="S40" s="1530"/>
      <c r="T40" s="1530"/>
      <c r="U40" s="1530"/>
      <c r="V40" s="1530"/>
      <c r="W40" s="1530"/>
      <c r="X40" s="1530"/>
      <c r="Y40" s="1530"/>
      <c r="Z40" s="1530"/>
      <c r="AA40" s="1530"/>
      <c r="AB40" s="1530"/>
      <c r="AC40" s="1530"/>
      <c r="AD40" s="1530"/>
      <c r="AE40" s="1530"/>
      <c r="AF40" s="1530"/>
      <c r="AG40" s="1530"/>
      <c r="AH40" s="1530"/>
      <c r="AI40" s="1530"/>
      <c r="AJ40" s="1530"/>
      <c r="AK40" s="1530"/>
      <c r="AL40" s="1530"/>
      <c r="AM40" s="1530"/>
      <c r="AN40" s="1530"/>
      <c r="AO40" s="1530"/>
      <c r="AP40" s="1530"/>
      <c r="AQ40" s="1530"/>
      <c r="AR40" s="1530"/>
      <c r="AS40" s="1530"/>
      <c r="AT40" s="1530"/>
      <c r="AU40" s="1530"/>
      <c r="AV40" s="1530"/>
    </row>
    <row r="41" spans="1:48" s="1554" customFormat="1" ht="337.5">
      <c r="A41" s="1549"/>
      <c r="B41" s="1550"/>
      <c r="C41" s="1551">
        <v>4232</v>
      </c>
      <c r="D41" s="1538" t="s">
        <v>247</v>
      </c>
      <c r="E41" s="1537">
        <v>806</v>
      </c>
      <c r="F41" s="1537">
        <v>1484</v>
      </c>
      <c r="G41" s="1537">
        <v>1484</v>
      </c>
      <c r="H41" s="1537">
        <f t="shared" si="1"/>
        <v>0</v>
      </c>
      <c r="I41" s="1537">
        <f t="shared" si="0"/>
        <v>678</v>
      </c>
      <c r="J41" s="705" t="s">
        <v>301</v>
      </c>
      <c r="K41" s="1537">
        <v>1484</v>
      </c>
      <c r="L41" s="1537">
        <v>1484</v>
      </c>
      <c r="M41" s="1530"/>
      <c r="N41" s="1530"/>
      <c r="O41" s="1530"/>
      <c r="P41" s="1530"/>
      <c r="Q41" s="1530"/>
      <c r="R41" s="1530"/>
      <c r="S41" s="1530"/>
      <c r="T41" s="1530"/>
      <c r="U41" s="1530"/>
      <c r="V41" s="1530"/>
      <c r="W41" s="1530"/>
      <c r="X41" s="1530"/>
      <c r="Y41" s="1530"/>
      <c r="Z41" s="1530"/>
      <c r="AA41" s="1530"/>
      <c r="AB41" s="1530"/>
      <c r="AC41" s="1530"/>
      <c r="AD41" s="1530"/>
      <c r="AE41" s="1530"/>
      <c r="AF41" s="1530"/>
      <c r="AG41" s="1530"/>
      <c r="AH41" s="1530"/>
      <c r="AI41" s="1530"/>
      <c r="AJ41" s="1530"/>
      <c r="AK41" s="1530"/>
      <c r="AL41" s="1530"/>
      <c r="AM41" s="1530"/>
      <c r="AN41" s="1530"/>
      <c r="AO41" s="1530"/>
      <c r="AP41" s="1530"/>
      <c r="AQ41" s="1530"/>
      <c r="AR41" s="1530"/>
      <c r="AS41" s="1530"/>
      <c r="AT41" s="1530"/>
      <c r="AU41" s="1530"/>
      <c r="AV41" s="1530"/>
    </row>
    <row r="42" spans="1:48" s="1554" customFormat="1" ht="28.5">
      <c r="A42" s="1549"/>
      <c r="B42" s="1550"/>
      <c r="C42" s="1551">
        <v>4233</v>
      </c>
      <c r="D42" s="1538" t="s">
        <v>248</v>
      </c>
      <c r="E42" s="1537"/>
      <c r="F42" s="1537"/>
      <c r="G42" s="1537"/>
      <c r="H42" s="1537">
        <f t="shared" si="1"/>
        <v>0</v>
      </c>
      <c r="I42" s="1537">
        <f t="shared" si="0"/>
        <v>0</v>
      </c>
      <c r="J42" s="626"/>
      <c r="K42" s="1537"/>
      <c r="L42" s="1537"/>
      <c r="M42" s="1530"/>
      <c r="N42" s="1530"/>
      <c r="O42" s="1530"/>
      <c r="P42" s="1530"/>
      <c r="Q42" s="1530"/>
      <c r="R42" s="1530"/>
      <c r="S42" s="1530"/>
      <c r="T42" s="1530"/>
      <c r="U42" s="1530"/>
      <c r="V42" s="1530"/>
      <c r="W42" s="1530"/>
      <c r="X42" s="1530"/>
      <c r="Y42" s="1530"/>
      <c r="Z42" s="1530"/>
      <c r="AA42" s="1530"/>
      <c r="AB42" s="1530"/>
      <c r="AC42" s="1530"/>
      <c r="AD42" s="1530"/>
      <c r="AE42" s="1530"/>
      <c r="AF42" s="1530"/>
      <c r="AG42" s="1530"/>
      <c r="AH42" s="1530"/>
      <c r="AI42" s="1530"/>
      <c r="AJ42" s="1530"/>
      <c r="AK42" s="1530"/>
      <c r="AL42" s="1530"/>
      <c r="AM42" s="1530"/>
      <c r="AN42" s="1530"/>
      <c r="AO42" s="1530"/>
      <c r="AP42" s="1530"/>
      <c r="AQ42" s="1530"/>
      <c r="AR42" s="1530"/>
      <c r="AS42" s="1530"/>
      <c r="AT42" s="1530"/>
      <c r="AU42" s="1530"/>
      <c r="AV42" s="1530"/>
    </row>
    <row r="43" spans="1:48" s="1554" customFormat="1" ht="18.75" customHeight="1">
      <c r="A43" s="1549"/>
      <c r="B43" s="1550"/>
      <c r="C43" s="1551">
        <v>4234</v>
      </c>
      <c r="D43" s="1538" t="s">
        <v>249</v>
      </c>
      <c r="E43" s="1556">
        <v>600</v>
      </c>
      <c r="F43" s="1556">
        <v>1000</v>
      </c>
      <c r="G43" s="1556">
        <v>1000</v>
      </c>
      <c r="H43" s="1556">
        <f t="shared" si="1"/>
        <v>0</v>
      </c>
      <c r="I43" s="1556">
        <f t="shared" si="0"/>
        <v>400</v>
      </c>
      <c r="J43" s="1556"/>
      <c r="K43" s="1556">
        <v>1000</v>
      </c>
      <c r="L43" s="1556">
        <v>1000</v>
      </c>
      <c r="M43" s="1530"/>
      <c r="N43" s="1530"/>
      <c r="O43" s="1530"/>
      <c r="P43" s="1530"/>
      <c r="Q43" s="1530"/>
      <c r="R43" s="1530"/>
      <c r="S43" s="1530"/>
      <c r="T43" s="1530"/>
      <c r="U43" s="1530"/>
      <c r="V43" s="1530"/>
      <c r="W43" s="1530"/>
      <c r="X43" s="1530"/>
      <c r="Y43" s="1530"/>
      <c r="Z43" s="1530"/>
      <c r="AA43" s="1530"/>
      <c r="AB43" s="1530"/>
      <c r="AC43" s="1530"/>
      <c r="AD43" s="1530"/>
      <c r="AE43" s="1530"/>
      <c r="AF43" s="1530"/>
      <c r="AG43" s="1530"/>
      <c r="AH43" s="1530"/>
      <c r="AI43" s="1530"/>
      <c r="AJ43" s="1530"/>
      <c r="AK43" s="1530"/>
      <c r="AL43" s="1530"/>
      <c r="AM43" s="1530"/>
      <c r="AN43" s="1530"/>
      <c r="AO43" s="1530"/>
      <c r="AP43" s="1530"/>
      <c r="AQ43" s="1530"/>
      <c r="AR43" s="1530"/>
      <c r="AS43" s="1530"/>
      <c r="AT43" s="1530"/>
      <c r="AU43" s="1530"/>
      <c r="AV43" s="1530"/>
    </row>
    <row r="44" spans="1:48" s="1530" customFormat="1" ht="18.75" customHeight="1">
      <c r="A44" s="1549"/>
      <c r="B44" s="1550"/>
      <c r="C44" s="1551">
        <v>4235</v>
      </c>
      <c r="D44" s="1538" t="s">
        <v>250</v>
      </c>
      <c r="E44" s="1556"/>
      <c r="F44" s="1556"/>
      <c r="G44" s="1556"/>
      <c r="H44" s="1556">
        <f t="shared" si="1"/>
        <v>0</v>
      </c>
      <c r="I44" s="1556">
        <f t="shared" si="0"/>
        <v>0</v>
      </c>
      <c r="J44" s="1556"/>
      <c r="K44" s="1556"/>
      <c r="L44" s="1556"/>
    </row>
    <row r="45" spans="1:48" s="1554" customFormat="1" ht="28.5">
      <c r="A45" s="1549"/>
      <c r="B45" s="1550"/>
      <c r="C45" s="1551">
        <v>4236</v>
      </c>
      <c r="D45" s="1538" t="s">
        <v>252</v>
      </c>
      <c r="E45" s="1556"/>
      <c r="F45" s="1556"/>
      <c r="G45" s="1556"/>
      <c r="H45" s="1556">
        <f t="shared" si="1"/>
        <v>0</v>
      </c>
      <c r="I45" s="1556">
        <f t="shared" si="0"/>
        <v>0</v>
      </c>
      <c r="J45" s="1556"/>
      <c r="K45" s="1556"/>
      <c r="L45" s="1556"/>
      <c r="M45" s="1530"/>
      <c r="N45" s="1530"/>
      <c r="O45" s="1530"/>
      <c r="P45" s="1530"/>
      <c r="Q45" s="1530"/>
      <c r="R45" s="1530"/>
      <c r="S45" s="1530"/>
      <c r="T45" s="1530"/>
      <c r="U45" s="1530"/>
      <c r="V45" s="1530"/>
      <c r="W45" s="1530"/>
      <c r="X45" s="1530"/>
      <c r="Y45" s="1530"/>
      <c r="Z45" s="1530"/>
      <c r="AA45" s="1530"/>
      <c r="AB45" s="1530"/>
      <c r="AC45" s="1530"/>
      <c r="AD45" s="1530"/>
      <c r="AE45" s="1530"/>
      <c r="AF45" s="1530"/>
      <c r="AG45" s="1530"/>
      <c r="AH45" s="1530"/>
      <c r="AI45" s="1530"/>
      <c r="AJ45" s="1530"/>
      <c r="AK45" s="1530"/>
      <c r="AL45" s="1530"/>
      <c r="AM45" s="1530"/>
      <c r="AN45" s="1530"/>
      <c r="AO45" s="1530"/>
      <c r="AP45" s="1530"/>
      <c r="AQ45" s="1530"/>
      <c r="AR45" s="1530"/>
      <c r="AS45" s="1530"/>
      <c r="AT45" s="1530"/>
      <c r="AU45" s="1530"/>
      <c r="AV45" s="1530"/>
    </row>
    <row r="46" spans="1:48" s="1530" customFormat="1" ht="18.75" customHeight="1">
      <c r="A46" s="1549"/>
      <c r="B46" s="1550"/>
      <c r="C46" s="1551">
        <v>4237</v>
      </c>
      <c r="D46" s="1538" t="s">
        <v>253</v>
      </c>
      <c r="E46" s="1556">
        <v>0</v>
      </c>
      <c r="F46" s="1556">
        <v>300</v>
      </c>
      <c r="G46" s="1556">
        <v>300</v>
      </c>
      <c r="H46" s="1556">
        <f t="shared" si="1"/>
        <v>0</v>
      </c>
      <c r="I46" s="1556">
        <f t="shared" si="0"/>
        <v>300</v>
      </c>
      <c r="J46" s="1556"/>
      <c r="K46" s="1556">
        <v>300</v>
      </c>
      <c r="L46" s="1556">
        <v>300</v>
      </c>
    </row>
    <row r="47" spans="1:48" s="1530" customFormat="1" ht="18.75" customHeight="1">
      <c r="A47" s="1549"/>
      <c r="B47" s="1550"/>
      <c r="C47" s="1551">
        <v>4239</v>
      </c>
      <c r="D47" s="1532" t="s">
        <v>254</v>
      </c>
      <c r="E47" s="1533">
        <v>92.8</v>
      </c>
      <c r="F47" s="1533">
        <v>700</v>
      </c>
      <c r="G47" s="1533">
        <v>700</v>
      </c>
      <c r="H47" s="1533">
        <f t="shared" si="1"/>
        <v>0</v>
      </c>
      <c r="I47" s="1533">
        <f t="shared" si="0"/>
        <v>607.20000000000005</v>
      </c>
      <c r="J47" s="1533"/>
      <c r="K47" s="1533">
        <v>700</v>
      </c>
      <c r="L47" s="1533">
        <v>700</v>
      </c>
    </row>
    <row r="48" spans="1:48" s="1530" customFormat="1" ht="18.75" customHeight="1">
      <c r="A48" s="1549"/>
      <c r="B48" s="1550"/>
      <c r="C48" s="1551">
        <v>4241</v>
      </c>
      <c r="D48" s="1538" t="s">
        <v>255</v>
      </c>
      <c r="E48" s="1556"/>
      <c r="F48" s="1556"/>
      <c r="G48" s="1556"/>
      <c r="H48" s="1556">
        <f t="shared" si="1"/>
        <v>0</v>
      </c>
      <c r="I48" s="1556">
        <f t="shared" si="0"/>
        <v>0</v>
      </c>
      <c r="J48" s="1556"/>
      <c r="K48" s="1556"/>
      <c r="L48" s="1556"/>
    </row>
    <row r="49" spans="1:48" s="1530" customFormat="1" ht="28.5">
      <c r="A49" s="1549"/>
      <c r="B49" s="1550"/>
      <c r="C49" s="1551">
        <v>4251</v>
      </c>
      <c r="D49" s="1532" t="s">
        <v>257</v>
      </c>
      <c r="E49" s="1533"/>
      <c r="F49" s="1533"/>
      <c r="G49" s="1533"/>
      <c r="H49" s="1533">
        <f t="shared" si="1"/>
        <v>0</v>
      </c>
      <c r="I49" s="1533">
        <f t="shared" si="0"/>
        <v>0</v>
      </c>
      <c r="J49" s="1533"/>
      <c r="K49" s="1533"/>
      <c r="L49" s="1533"/>
    </row>
    <row r="50" spans="1:48" s="1530" customFormat="1" ht="28.5">
      <c r="A50" s="1549"/>
      <c r="B50" s="1550"/>
      <c r="C50" s="1555">
        <v>4252</v>
      </c>
      <c r="D50" s="1547" t="s">
        <v>258</v>
      </c>
      <c r="E50" s="1548">
        <f>E52+E53</f>
        <v>523.68000000000006</v>
      </c>
      <c r="F50" s="1548">
        <f>F52+F53</f>
        <v>850</v>
      </c>
      <c r="G50" s="1548">
        <f>G52+G53</f>
        <v>850</v>
      </c>
      <c r="H50" s="1548">
        <f t="shared" si="1"/>
        <v>0</v>
      </c>
      <c r="I50" s="1548">
        <f t="shared" si="0"/>
        <v>326.31999999999994</v>
      </c>
      <c r="J50" s="1548"/>
      <c r="K50" s="1548">
        <f>K52+K53</f>
        <v>850</v>
      </c>
      <c r="L50" s="1548">
        <f>L52+L53</f>
        <v>850</v>
      </c>
    </row>
    <row r="51" spans="1:48" s="1530" customFormat="1">
      <c r="A51" s="1549"/>
      <c r="B51" s="1550"/>
      <c r="C51" s="1551"/>
      <c r="D51" s="1536" t="s">
        <v>221</v>
      </c>
      <c r="E51" s="1533"/>
      <c r="F51" s="1533"/>
      <c r="G51" s="1533"/>
      <c r="H51" s="1533">
        <f t="shared" si="1"/>
        <v>0</v>
      </c>
      <c r="I51" s="1533">
        <f t="shared" si="0"/>
        <v>0</v>
      </c>
      <c r="J51" s="1533"/>
      <c r="K51" s="1533"/>
      <c r="L51" s="1533"/>
    </row>
    <row r="52" spans="1:48" s="1554" customFormat="1" ht="27">
      <c r="A52" s="1549"/>
      <c r="B52" s="1550"/>
      <c r="C52" s="1551"/>
      <c r="D52" s="1559" t="s">
        <v>259</v>
      </c>
      <c r="E52" s="1533">
        <v>65.680000000000007</v>
      </c>
      <c r="F52" s="1533">
        <v>175</v>
      </c>
      <c r="G52" s="1533">
        <v>175</v>
      </c>
      <c r="H52" s="1533">
        <f t="shared" si="1"/>
        <v>0</v>
      </c>
      <c r="I52" s="1533">
        <f t="shared" si="0"/>
        <v>109.32</v>
      </c>
      <c r="J52" s="1533"/>
      <c r="K52" s="1533">
        <v>175</v>
      </c>
      <c r="L52" s="1533">
        <v>175</v>
      </c>
      <c r="M52" s="1530"/>
      <c r="N52" s="1530"/>
      <c r="O52" s="1530"/>
      <c r="P52" s="1530"/>
      <c r="Q52" s="1530"/>
      <c r="R52" s="1530"/>
      <c r="S52" s="1530"/>
      <c r="T52" s="1530"/>
      <c r="U52" s="1530"/>
      <c r="V52" s="1530"/>
      <c r="W52" s="1530"/>
      <c r="X52" s="1530"/>
      <c r="Y52" s="1530"/>
      <c r="Z52" s="1530"/>
      <c r="AA52" s="1530"/>
      <c r="AB52" s="1530"/>
      <c r="AC52" s="1530"/>
      <c r="AD52" s="1530"/>
      <c r="AE52" s="1530"/>
      <c r="AF52" s="1530"/>
      <c r="AG52" s="1530"/>
      <c r="AH52" s="1530"/>
      <c r="AI52" s="1530"/>
      <c r="AJ52" s="1530"/>
      <c r="AK52" s="1530"/>
      <c r="AL52" s="1530"/>
      <c r="AM52" s="1530"/>
      <c r="AN52" s="1530"/>
      <c r="AO52" s="1530"/>
      <c r="AP52" s="1530"/>
      <c r="AQ52" s="1530"/>
      <c r="AR52" s="1530"/>
      <c r="AS52" s="1530"/>
      <c r="AT52" s="1530"/>
      <c r="AU52" s="1530"/>
      <c r="AV52" s="1530"/>
    </row>
    <row r="53" spans="1:48" s="1554" customFormat="1" ht="27">
      <c r="A53" s="1549"/>
      <c r="B53" s="1550"/>
      <c r="C53" s="1551"/>
      <c r="D53" s="1559" t="s">
        <v>260</v>
      </c>
      <c r="E53" s="1533">
        <v>458</v>
      </c>
      <c r="F53" s="1533">
        <v>675</v>
      </c>
      <c r="G53" s="1533">
        <v>675</v>
      </c>
      <c r="H53" s="1533">
        <f t="shared" si="1"/>
        <v>0</v>
      </c>
      <c r="I53" s="1533">
        <f t="shared" si="0"/>
        <v>217</v>
      </c>
      <c r="J53" s="1533"/>
      <c r="K53" s="1533">
        <v>675</v>
      </c>
      <c r="L53" s="1533">
        <v>675</v>
      </c>
      <c r="M53" s="1530"/>
      <c r="N53" s="1530"/>
      <c r="O53" s="1530"/>
      <c r="P53" s="1530"/>
      <c r="Q53" s="1530"/>
      <c r="R53" s="1530"/>
      <c r="S53" s="1530"/>
      <c r="T53" s="1530"/>
      <c r="U53" s="1530"/>
      <c r="V53" s="1530"/>
      <c r="W53" s="1530"/>
      <c r="X53" s="1530"/>
      <c r="Y53" s="1530"/>
      <c r="Z53" s="1530"/>
      <c r="AA53" s="1530"/>
      <c r="AB53" s="1530"/>
      <c r="AC53" s="1530"/>
      <c r="AD53" s="1530"/>
      <c r="AE53" s="1530"/>
      <c r="AF53" s="1530"/>
      <c r="AG53" s="1530"/>
      <c r="AH53" s="1530"/>
      <c r="AI53" s="1530"/>
      <c r="AJ53" s="1530"/>
      <c r="AK53" s="1530"/>
      <c r="AL53" s="1530"/>
      <c r="AM53" s="1530"/>
      <c r="AN53" s="1530"/>
      <c r="AO53" s="1530"/>
      <c r="AP53" s="1530"/>
      <c r="AQ53" s="1530"/>
      <c r="AR53" s="1530"/>
      <c r="AS53" s="1530"/>
      <c r="AT53" s="1530"/>
      <c r="AU53" s="1530"/>
      <c r="AV53" s="1530"/>
    </row>
    <row r="54" spans="1:48" s="1554" customFormat="1" ht="14.25">
      <c r="A54" s="1549"/>
      <c r="B54" s="1550"/>
      <c r="C54" s="1555">
        <v>4261</v>
      </c>
      <c r="D54" s="1547" t="s">
        <v>261</v>
      </c>
      <c r="E54" s="1548">
        <f>E56+E57</f>
        <v>348.9</v>
      </c>
      <c r="F54" s="1548">
        <f>F56+F57</f>
        <v>715</v>
      </c>
      <c r="G54" s="1548">
        <f>G56+G57</f>
        <v>715</v>
      </c>
      <c r="H54" s="1548">
        <f t="shared" si="1"/>
        <v>0</v>
      </c>
      <c r="I54" s="1548">
        <f t="shared" si="0"/>
        <v>366.1</v>
      </c>
      <c r="J54" s="1548"/>
      <c r="K54" s="1548">
        <f>K56+K57</f>
        <v>715</v>
      </c>
      <c r="L54" s="1548">
        <f>L56+L57</f>
        <v>715</v>
      </c>
      <c r="M54" s="1530"/>
      <c r="N54" s="1530"/>
      <c r="O54" s="1530"/>
      <c r="P54" s="1530"/>
      <c r="Q54" s="1530"/>
      <c r="R54" s="1530"/>
      <c r="S54" s="1530"/>
      <c r="T54" s="1530"/>
      <c r="U54" s="1530"/>
      <c r="V54" s="1530"/>
      <c r="W54" s="1530"/>
      <c r="X54" s="1530"/>
      <c r="Y54" s="1530"/>
      <c r="Z54" s="1530"/>
      <c r="AA54" s="1530"/>
      <c r="AB54" s="1530"/>
      <c r="AC54" s="1530"/>
      <c r="AD54" s="1530"/>
      <c r="AE54" s="1530"/>
      <c r="AF54" s="1530"/>
      <c r="AG54" s="1530"/>
      <c r="AH54" s="1530"/>
      <c r="AI54" s="1530"/>
      <c r="AJ54" s="1530"/>
      <c r="AK54" s="1530"/>
      <c r="AL54" s="1530"/>
      <c r="AM54" s="1530"/>
      <c r="AN54" s="1530"/>
      <c r="AO54" s="1530"/>
      <c r="AP54" s="1530"/>
      <c r="AQ54" s="1530"/>
      <c r="AR54" s="1530"/>
      <c r="AS54" s="1530"/>
      <c r="AT54" s="1530"/>
      <c r="AU54" s="1530"/>
      <c r="AV54" s="1530"/>
    </row>
    <row r="55" spans="1:48" s="1554" customFormat="1">
      <c r="A55" s="1549"/>
      <c r="B55" s="1550"/>
      <c r="C55" s="1551"/>
      <c r="D55" s="1536" t="s">
        <v>221</v>
      </c>
      <c r="E55" s="1556"/>
      <c r="F55" s="1556"/>
      <c r="G55" s="1556"/>
      <c r="H55" s="1556">
        <f t="shared" si="1"/>
        <v>0</v>
      </c>
      <c r="I55" s="1556">
        <f t="shared" si="0"/>
        <v>0</v>
      </c>
      <c r="J55" s="1556"/>
      <c r="K55" s="1556"/>
      <c r="L55" s="1556"/>
      <c r="M55" s="1530"/>
      <c r="N55" s="1530"/>
      <c r="O55" s="1530"/>
      <c r="P55" s="1530"/>
      <c r="Q55" s="1530"/>
      <c r="R55" s="1530"/>
      <c r="S55" s="1530"/>
      <c r="T55" s="1530"/>
      <c r="U55" s="1530"/>
      <c r="V55" s="1530"/>
      <c r="W55" s="1530"/>
      <c r="X55" s="1530"/>
      <c r="Y55" s="1530"/>
      <c r="Z55" s="1530"/>
      <c r="AA55" s="1530"/>
      <c r="AB55" s="1530"/>
      <c r="AC55" s="1530"/>
      <c r="AD55" s="1530"/>
      <c r="AE55" s="1530"/>
      <c r="AF55" s="1530"/>
      <c r="AG55" s="1530"/>
      <c r="AH55" s="1530"/>
      <c r="AI55" s="1530"/>
      <c r="AJ55" s="1530"/>
      <c r="AK55" s="1530"/>
      <c r="AL55" s="1530"/>
      <c r="AM55" s="1530"/>
      <c r="AN55" s="1530"/>
      <c r="AO55" s="1530"/>
      <c r="AP55" s="1530"/>
      <c r="AQ55" s="1530"/>
      <c r="AR55" s="1530"/>
      <c r="AS55" s="1530"/>
      <c r="AT55" s="1530"/>
      <c r="AU55" s="1530"/>
      <c r="AV55" s="1530"/>
    </row>
    <row r="56" spans="1:48" s="1554" customFormat="1">
      <c r="A56" s="1549"/>
      <c r="B56" s="1550"/>
      <c r="C56" s="1551"/>
      <c r="D56" s="1536" t="s">
        <v>262</v>
      </c>
      <c r="E56" s="1556">
        <v>348.9</v>
      </c>
      <c r="F56" s="1556">
        <v>715</v>
      </c>
      <c r="G56" s="1556">
        <v>715</v>
      </c>
      <c r="H56" s="1556">
        <f t="shared" si="1"/>
        <v>0</v>
      </c>
      <c r="I56" s="1556">
        <f t="shared" si="0"/>
        <v>366.1</v>
      </c>
      <c r="J56" s="1556"/>
      <c r="K56" s="1556">
        <v>715</v>
      </c>
      <c r="L56" s="1556">
        <v>715</v>
      </c>
      <c r="M56" s="1530"/>
      <c r="N56" s="1530"/>
      <c r="O56" s="1530"/>
      <c r="P56" s="1530"/>
      <c r="Q56" s="1530"/>
      <c r="R56" s="1530"/>
      <c r="S56" s="1530"/>
      <c r="T56" s="1530"/>
      <c r="U56" s="1530"/>
      <c r="V56" s="1530"/>
      <c r="W56" s="1530"/>
      <c r="X56" s="1530"/>
      <c r="Y56" s="1530"/>
      <c r="Z56" s="1530"/>
      <c r="AA56" s="1530"/>
      <c r="AB56" s="1530"/>
      <c r="AC56" s="1530"/>
      <c r="AD56" s="1530"/>
      <c r="AE56" s="1530"/>
      <c r="AF56" s="1530"/>
      <c r="AG56" s="1530"/>
      <c r="AH56" s="1530"/>
      <c r="AI56" s="1530"/>
      <c r="AJ56" s="1530"/>
      <c r="AK56" s="1530"/>
      <c r="AL56" s="1530"/>
      <c r="AM56" s="1530"/>
      <c r="AN56" s="1530"/>
      <c r="AO56" s="1530"/>
      <c r="AP56" s="1530"/>
      <c r="AQ56" s="1530"/>
      <c r="AR56" s="1530"/>
      <c r="AS56" s="1530"/>
      <c r="AT56" s="1530"/>
      <c r="AU56" s="1530"/>
      <c r="AV56" s="1530"/>
    </row>
    <row r="57" spans="1:48" s="1554" customFormat="1">
      <c r="A57" s="1549"/>
      <c r="B57" s="1550"/>
      <c r="C57" s="1551"/>
      <c r="D57" s="1536" t="s">
        <v>264</v>
      </c>
      <c r="E57" s="1556"/>
      <c r="F57" s="1556"/>
      <c r="G57" s="1556"/>
      <c r="H57" s="1556">
        <f t="shared" si="1"/>
        <v>0</v>
      </c>
      <c r="I57" s="1556">
        <f t="shared" si="0"/>
        <v>0</v>
      </c>
      <c r="J57" s="1556"/>
      <c r="K57" s="1556"/>
      <c r="L57" s="1556"/>
      <c r="M57" s="1530"/>
      <c r="N57" s="1530"/>
      <c r="O57" s="1530"/>
      <c r="P57" s="1530"/>
      <c r="Q57" s="1530"/>
      <c r="R57" s="1530"/>
      <c r="S57" s="1530"/>
      <c r="T57" s="1530"/>
      <c r="U57" s="1530"/>
      <c r="V57" s="1530"/>
      <c r="W57" s="1530"/>
      <c r="X57" s="1530"/>
      <c r="Y57" s="1530"/>
      <c r="Z57" s="1530"/>
      <c r="AA57" s="1530"/>
      <c r="AB57" s="1530"/>
      <c r="AC57" s="1530"/>
      <c r="AD57" s="1530"/>
      <c r="AE57" s="1530"/>
      <c r="AF57" s="1530"/>
      <c r="AG57" s="1530"/>
      <c r="AH57" s="1530"/>
      <c r="AI57" s="1530"/>
      <c r="AJ57" s="1530"/>
      <c r="AK57" s="1530"/>
      <c r="AL57" s="1530"/>
      <c r="AM57" s="1530"/>
      <c r="AN57" s="1530"/>
      <c r="AO57" s="1530"/>
      <c r="AP57" s="1530"/>
      <c r="AQ57" s="1530"/>
      <c r="AR57" s="1530"/>
      <c r="AS57" s="1530"/>
      <c r="AT57" s="1530"/>
      <c r="AU57" s="1530"/>
      <c r="AV57" s="1530"/>
    </row>
    <row r="58" spans="1:48" s="1554" customFormat="1" ht="14.25">
      <c r="A58" s="1549"/>
      <c r="B58" s="1550"/>
      <c r="C58" s="1551">
        <v>4262</v>
      </c>
      <c r="D58" s="1538" t="s">
        <v>265</v>
      </c>
      <c r="E58" s="1556"/>
      <c r="F58" s="1556"/>
      <c r="G58" s="1556"/>
      <c r="H58" s="1556">
        <f t="shared" si="1"/>
        <v>0</v>
      </c>
      <c r="I58" s="1556">
        <f t="shared" si="0"/>
        <v>0</v>
      </c>
      <c r="J58" s="1556"/>
      <c r="K58" s="1556"/>
      <c r="L58" s="1556"/>
      <c r="M58" s="1530"/>
      <c r="N58" s="1530"/>
      <c r="O58" s="1530"/>
      <c r="P58" s="1530"/>
      <c r="Q58" s="1530"/>
      <c r="R58" s="1530"/>
      <c r="S58" s="1530"/>
      <c r="T58" s="1530"/>
      <c r="U58" s="1530"/>
      <c r="V58" s="1530"/>
      <c r="W58" s="1530"/>
      <c r="X58" s="1530"/>
      <c r="Y58" s="1530"/>
      <c r="Z58" s="1530"/>
      <c r="AA58" s="1530"/>
      <c r="AB58" s="1530"/>
      <c r="AC58" s="1530"/>
      <c r="AD58" s="1530"/>
      <c r="AE58" s="1530"/>
      <c r="AF58" s="1530"/>
      <c r="AG58" s="1530"/>
      <c r="AH58" s="1530"/>
      <c r="AI58" s="1530"/>
      <c r="AJ58" s="1530"/>
      <c r="AK58" s="1530"/>
      <c r="AL58" s="1530"/>
      <c r="AM58" s="1530"/>
      <c r="AN58" s="1530"/>
      <c r="AO58" s="1530"/>
      <c r="AP58" s="1530"/>
      <c r="AQ58" s="1530"/>
      <c r="AR58" s="1530"/>
      <c r="AS58" s="1530"/>
      <c r="AT58" s="1530"/>
      <c r="AU58" s="1530"/>
      <c r="AV58" s="1530"/>
    </row>
    <row r="59" spans="1:48" s="1554" customFormat="1" ht="14.25">
      <c r="A59" s="1549"/>
      <c r="B59" s="1550"/>
      <c r="C59" s="1551">
        <v>4264</v>
      </c>
      <c r="D59" s="1538" t="s">
        <v>266</v>
      </c>
      <c r="E59" s="1556">
        <v>724.5</v>
      </c>
      <c r="F59" s="1556">
        <v>1007.5</v>
      </c>
      <c r="G59" s="1556">
        <v>1007.5</v>
      </c>
      <c r="H59" s="1556">
        <f t="shared" si="1"/>
        <v>0</v>
      </c>
      <c r="I59" s="1556">
        <f t="shared" si="0"/>
        <v>283</v>
      </c>
      <c r="J59" s="1556"/>
      <c r="K59" s="1556">
        <v>1007.5</v>
      </c>
      <c r="L59" s="1556">
        <v>1007.5</v>
      </c>
      <c r="M59" s="1530"/>
      <c r="N59" s="1530"/>
      <c r="O59" s="1530"/>
      <c r="P59" s="1530"/>
      <c r="Q59" s="1530"/>
      <c r="R59" s="1530"/>
      <c r="S59" s="1530"/>
      <c r="T59" s="1530"/>
      <c r="U59" s="1530"/>
      <c r="V59" s="1530"/>
      <c r="W59" s="1530"/>
      <c r="X59" s="1530"/>
      <c r="Y59" s="1530"/>
      <c r="Z59" s="1530"/>
      <c r="AA59" s="1530"/>
      <c r="AB59" s="1530"/>
      <c r="AC59" s="1530"/>
      <c r="AD59" s="1530"/>
      <c r="AE59" s="1530"/>
      <c r="AF59" s="1530"/>
      <c r="AG59" s="1530"/>
      <c r="AH59" s="1530"/>
      <c r="AI59" s="1530"/>
      <c r="AJ59" s="1530"/>
      <c r="AK59" s="1530"/>
      <c r="AL59" s="1530"/>
      <c r="AM59" s="1530"/>
      <c r="AN59" s="1530"/>
      <c r="AO59" s="1530"/>
      <c r="AP59" s="1530"/>
      <c r="AQ59" s="1530"/>
      <c r="AR59" s="1530"/>
      <c r="AS59" s="1530"/>
      <c r="AT59" s="1530"/>
      <c r="AU59" s="1530"/>
      <c r="AV59" s="1530"/>
    </row>
    <row r="60" spans="1:48" s="1554" customFormat="1" ht="22.5" customHeight="1">
      <c r="A60" s="1549"/>
      <c r="B60" s="1550"/>
      <c r="C60" s="1551">
        <v>4266</v>
      </c>
      <c r="D60" s="1538" t="s">
        <v>267</v>
      </c>
      <c r="E60" s="1556"/>
      <c r="F60" s="1556"/>
      <c r="G60" s="1556"/>
      <c r="H60" s="1556">
        <f t="shared" si="1"/>
        <v>0</v>
      </c>
      <c r="I60" s="1556">
        <f t="shared" si="0"/>
        <v>0</v>
      </c>
      <c r="J60" s="1556"/>
      <c r="K60" s="1556"/>
      <c r="L60" s="1556"/>
      <c r="M60" s="1530"/>
      <c r="N60" s="1530"/>
      <c r="O60" s="1530"/>
      <c r="P60" s="1530"/>
      <c r="Q60" s="1530"/>
      <c r="R60" s="1530"/>
      <c r="S60" s="1530"/>
      <c r="T60" s="1530"/>
      <c r="U60" s="1530"/>
      <c r="V60" s="1530"/>
      <c r="W60" s="1530"/>
      <c r="X60" s="1530"/>
      <c r="Y60" s="1530"/>
      <c r="Z60" s="1530"/>
      <c r="AA60" s="1530"/>
      <c r="AB60" s="1530"/>
      <c r="AC60" s="1530"/>
      <c r="AD60" s="1530"/>
      <c r="AE60" s="1530"/>
      <c r="AF60" s="1530"/>
      <c r="AG60" s="1530"/>
      <c r="AH60" s="1530"/>
      <c r="AI60" s="1530"/>
      <c r="AJ60" s="1530"/>
      <c r="AK60" s="1530"/>
      <c r="AL60" s="1530"/>
      <c r="AM60" s="1530"/>
      <c r="AN60" s="1530"/>
      <c r="AO60" s="1530"/>
      <c r="AP60" s="1530"/>
      <c r="AQ60" s="1530"/>
      <c r="AR60" s="1530"/>
      <c r="AS60" s="1530"/>
      <c r="AT60" s="1530"/>
      <c r="AU60" s="1530"/>
      <c r="AV60" s="1530"/>
    </row>
    <row r="61" spans="1:48" s="1554" customFormat="1" ht="14.25">
      <c r="A61" s="1549"/>
      <c r="B61" s="1550"/>
      <c r="C61" s="1551">
        <v>4267</v>
      </c>
      <c r="D61" s="1538" t="s">
        <v>268</v>
      </c>
      <c r="E61" s="1556"/>
      <c r="F61" s="1556"/>
      <c r="G61" s="1556"/>
      <c r="H61" s="1556">
        <f t="shared" si="1"/>
        <v>0</v>
      </c>
      <c r="I61" s="1556">
        <f t="shared" si="0"/>
        <v>0</v>
      </c>
      <c r="J61" s="1556"/>
      <c r="K61" s="1556"/>
      <c r="L61" s="1556"/>
      <c r="M61" s="1530"/>
      <c r="N61" s="1530"/>
      <c r="O61" s="1530"/>
      <c r="P61" s="1530"/>
      <c r="Q61" s="1530"/>
      <c r="R61" s="1530"/>
      <c r="S61" s="1530"/>
      <c r="T61" s="1530"/>
      <c r="U61" s="1530"/>
      <c r="V61" s="1530"/>
      <c r="W61" s="1530"/>
      <c r="X61" s="1530"/>
      <c r="Y61" s="1530"/>
      <c r="Z61" s="1530"/>
      <c r="AA61" s="1530"/>
      <c r="AB61" s="1530"/>
      <c r="AC61" s="1530"/>
      <c r="AD61" s="1530"/>
      <c r="AE61" s="1530"/>
      <c r="AF61" s="1530"/>
      <c r="AG61" s="1530"/>
      <c r="AH61" s="1530"/>
      <c r="AI61" s="1530"/>
      <c r="AJ61" s="1530"/>
      <c r="AK61" s="1530"/>
      <c r="AL61" s="1530"/>
      <c r="AM61" s="1530"/>
      <c r="AN61" s="1530"/>
      <c r="AO61" s="1530"/>
      <c r="AP61" s="1530"/>
      <c r="AQ61" s="1530"/>
      <c r="AR61" s="1530"/>
      <c r="AS61" s="1530"/>
      <c r="AT61" s="1530"/>
      <c r="AU61" s="1530"/>
      <c r="AV61" s="1530"/>
    </row>
    <row r="62" spans="1:48" s="1554" customFormat="1" ht="14.25">
      <c r="A62" s="1549"/>
      <c r="B62" s="1550"/>
      <c r="C62" s="1551">
        <v>4269</v>
      </c>
      <c r="D62" s="1538" t="s">
        <v>269</v>
      </c>
      <c r="E62" s="1556"/>
      <c r="F62" s="1556"/>
      <c r="G62" s="1556"/>
      <c r="H62" s="1556">
        <f t="shared" si="1"/>
        <v>0</v>
      </c>
      <c r="I62" s="1556">
        <f t="shared" si="0"/>
        <v>0</v>
      </c>
      <c r="J62" s="1556"/>
      <c r="K62" s="1556"/>
      <c r="L62" s="1556"/>
      <c r="M62" s="1530"/>
      <c r="N62" s="1530"/>
      <c r="O62" s="1530"/>
      <c r="P62" s="1530"/>
      <c r="Q62" s="1530"/>
      <c r="R62" s="1530"/>
      <c r="S62" s="1530"/>
      <c r="T62" s="1530"/>
      <c r="U62" s="1530"/>
      <c r="V62" s="1530"/>
      <c r="W62" s="1530"/>
      <c r="X62" s="1530"/>
      <c r="Y62" s="1530"/>
      <c r="Z62" s="1530"/>
      <c r="AA62" s="1530"/>
      <c r="AB62" s="1530"/>
      <c r="AC62" s="1530"/>
      <c r="AD62" s="1530"/>
      <c r="AE62" s="1530"/>
      <c r="AF62" s="1530"/>
      <c r="AG62" s="1530"/>
      <c r="AH62" s="1530"/>
      <c r="AI62" s="1530"/>
      <c r="AJ62" s="1530"/>
      <c r="AK62" s="1530"/>
      <c r="AL62" s="1530"/>
      <c r="AM62" s="1530"/>
      <c r="AN62" s="1530"/>
      <c r="AO62" s="1530"/>
      <c r="AP62" s="1530"/>
      <c r="AQ62" s="1530"/>
      <c r="AR62" s="1530"/>
      <c r="AS62" s="1530"/>
      <c r="AT62" s="1530"/>
      <c r="AU62" s="1530"/>
      <c r="AV62" s="1530"/>
    </row>
    <row r="63" spans="1:48" s="1554" customFormat="1" ht="28.5">
      <c r="A63" s="1549"/>
      <c r="B63" s="1550"/>
      <c r="C63" s="1551">
        <v>4511</v>
      </c>
      <c r="D63" s="1532" t="s">
        <v>271</v>
      </c>
      <c r="E63" s="1556"/>
      <c r="F63" s="1556"/>
      <c r="G63" s="1556"/>
      <c r="H63" s="1556">
        <f t="shared" si="1"/>
        <v>0</v>
      </c>
      <c r="I63" s="1556">
        <f t="shared" si="0"/>
        <v>0</v>
      </c>
      <c r="J63" s="1556"/>
      <c r="K63" s="1556"/>
      <c r="L63" s="1556"/>
      <c r="M63" s="1530"/>
      <c r="N63" s="1530"/>
      <c r="O63" s="1530"/>
      <c r="P63" s="1530"/>
      <c r="Q63" s="1530"/>
      <c r="R63" s="1530"/>
      <c r="S63" s="1530"/>
      <c r="T63" s="1530"/>
      <c r="U63" s="1530"/>
      <c r="V63" s="1530"/>
      <c r="W63" s="1530"/>
      <c r="X63" s="1530"/>
      <c r="Y63" s="1530"/>
      <c r="Z63" s="1530"/>
      <c r="AA63" s="1530"/>
      <c r="AB63" s="1530"/>
      <c r="AC63" s="1530"/>
      <c r="AD63" s="1530"/>
      <c r="AE63" s="1530"/>
      <c r="AF63" s="1530"/>
      <c r="AG63" s="1530"/>
      <c r="AH63" s="1530"/>
      <c r="AI63" s="1530"/>
      <c r="AJ63" s="1530"/>
      <c r="AK63" s="1530"/>
      <c r="AL63" s="1530"/>
      <c r="AM63" s="1530"/>
      <c r="AN63" s="1530"/>
      <c r="AO63" s="1530"/>
      <c r="AP63" s="1530"/>
      <c r="AQ63" s="1530"/>
      <c r="AR63" s="1530"/>
      <c r="AS63" s="1530"/>
      <c r="AT63" s="1530"/>
      <c r="AU63" s="1530"/>
      <c r="AV63" s="1530"/>
    </row>
    <row r="64" spans="1:48" s="1560" customFormat="1" ht="28.5">
      <c r="A64" s="1549"/>
      <c r="B64" s="1550"/>
      <c r="C64" s="1551">
        <v>4621</v>
      </c>
      <c r="D64" s="1532" t="s">
        <v>272</v>
      </c>
      <c r="E64" s="1556"/>
      <c r="F64" s="1556"/>
      <c r="G64" s="1556"/>
      <c r="H64" s="1556">
        <f t="shared" si="1"/>
        <v>0</v>
      </c>
      <c r="I64" s="1556">
        <f t="shared" si="0"/>
        <v>0</v>
      </c>
      <c r="J64" s="651"/>
      <c r="K64" s="1556"/>
      <c r="L64" s="1556"/>
      <c r="M64" s="1539"/>
      <c r="N64" s="1539"/>
      <c r="O64" s="1539"/>
      <c r="P64" s="1539"/>
      <c r="Q64" s="1539"/>
      <c r="R64" s="1539"/>
      <c r="S64" s="1539"/>
      <c r="T64" s="1539"/>
      <c r="U64" s="1539"/>
      <c r="V64" s="1539"/>
      <c r="W64" s="1539"/>
      <c r="X64" s="1539"/>
      <c r="Y64" s="1539"/>
      <c r="Z64" s="1539"/>
      <c r="AA64" s="1539"/>
      <c r="AB64" s="1539"/>
      <c r="AC64" s="1539"/>
      <c r="AD64" s="1539"/>
      <c r="AE64" s="1539"/>
      <c r="AF64" s="1539"/>
      <c r="AG64" s="1539"/>
      <c r="AH64" s="1539"/>
      <c r="AI64" s="1539"/>
      <c r="AJ64" s="1539"/>
      <c r="AK64" s="1539"/>
      <c r="AL64" s="1539"/>
      <c r="AM64" s="1539"/>
      <c r="AN64" s="1539"/>
      <c r="AO64" s="1539"/>
      <c r="AP64" s="1539"/>
      <c r="AQ64" s="1539"/>
      <c r="AR64" s="1539"/>
      <c r="AS64" s="1539"/>
      <c r="AT64" s="1539"/>
      <c r="AU64" s="1539"/>
      <c r="AV64" s="1539"/>
    </row>
    <row r="65" spans="1:48" s="1560" customFormat="1" ht="28.5">
      <c r="A65" s="1549"/>
      <c r="B65" s="1550"/>
      <c r="C65" s="1551">
        <v>4631</v>
      </c>
      <c r="D65" s="1532" t="s">
        <v>273</v>
      </c>
      <c r="E65" s="1556"/>
      <c r="F65" s="1556"/>
      <c r="G65" s="1556"/>
      <c r="H65" s="1556">
        <f t="shared" si="1"/>
        <v>0</v>
      </c>
      <c r="I65" s="1556">
        <f t="shared" si="0"/>
        <v>0</v>
      </c>
      <c r="J65" s="651"/>
      <c r="K65" s="1556"/>
      <c r="L65" s="1556"/>
      <c r="M65" s="1539"/>
      <c r="N65" s="1539"/>
      <c r="O65" s="1539"/>
      <c r="P65" s="1539"/>
      <c r="Q65" s="1539"/>
      <c r="R65" s="1539"/>
      <c r="S65" s="1539"/>
      <c r="T65" s="1539"/>
      <c r="U65" s="1539"/>
      <c r="V65" s="1539"/>
      <c r="W65" s="1539"/>
      <c r="X65" s="1539"/>
      <c r="Y65" s="1539"/>
      <c r="Z65" s="1539"/>
      <c r="AA65" s="1539"/>
      <c r="AB65" s="1539"/>
      <c r="AC65" s="1539"/>
      <c r="AD65" s="1539"/>
      <c r="AE65" s="1539"/>
      <c r="AF65" s="1539"/>
      <c r="AG65" s="1539"/>
      <c r="AH65" s="1539"/>
      <c r="AI65" s="1539"/>
      <c r="AJ65" s="1539"/>
      <c r="AK65" s="1539"/>
      <c r="AL65" s="1539"/>
      <c r="AM65" s="1539"/>
      <c r="AN65" s="1539"/>
      <c r="AO65" s="1539"/>
      <c r="AP65" s="1539"/>
      <c r="AQ65" s="1539"/>
      <c r="AR65" s="1539"/>
      <c r="AS65" s="1539"/>
      <c r="AT65" s="1539"/>
      <c r="AU65" s="1539"/>
      <c r="AV65" s="1539"/>
    </row>
    <row r="66" spans="1:48" s="1560" customFormat="1" ht="21.75" customHeight="1">
      <c r="A66" s="1549"/>
      <c r="B66" s="1550"/>
      <c r="C66" s="1551">
        <v>4632</v>
      </c>
      <c r="D66" s="1532" t="s">
        <v>274</v>
      </c>
      <c r="E66" s="1556"/>
      <c r="F66" s="1556"/>
      <c r="G66" s="1556"/>
      <c r="H66" s="1556">
        <f t="shared" si="1"/>
        <v>0</v>
      </c>
      <c r="I66" s="1556">
        <f t="shared" si="0"/>
        <v>0</v>
      </c>
      <c r="J66" s="1556"/>
      <c r="K66" s="1556"/>
      <c r="L66" s="1556"/>
      <c r="M66" s="1539"/>
      <c r="N66" s="1539"/>
      <c r="O66" s="1539"/>
      <c r="P66" s="1539"/>
      <c r="Q66" s="1539"/>
      <c r="R66" s="1539"/>
      <c r="S66" s="1539"/>
      <c r="T66" s="1539"/>
      <c r="U66" s="1539"/>
      <c r="V66" s="1539"/>
      <c r="W66" s="1539"/>
      <c r="X66" s="1539"/>
      <c r="Y66" s="1539"/>
      <c r="Z66" s="1539"/>
      <c r="AA66" s="1539"/>
      <c r="AB66" s="1539"/>
      <c r="AC66" s="1539"/>
      <c r="AD66" s="1539"/>
      <c r="AE66" s="1539"/>
      <c r="AF66" s="1539"/>
      <c r="AG66" s="1539"/>
      <c r="AH66" s="1539"/>
      <c r="AI66" s="1539"/>
      <c r="AJ66" s="1539"/>
      <c r="AK66" s="1539"/>
      <c r="AL66" s="1539"/>
      <c r="AM66" s="1539"/>
      <c r="AN66" s="1539"/>
      <c r="AO66" s="1539"/>
      <c r="AP66" s="1539"/>
      <c r="AQ66" s="1539"/>
      <c r="AR66" s="1539"/>
      <c r="AS66" s="1539"/>
      <c r="AT66" s="1539"/>
      <c r="AU66" s="1539"/>
      <c r="AV66" s="1539"/>
    </row>
    <row r="67" spans="1:48" s="1560" customFormat="1" ht="42" customHeight="1">
      <c r="A67" s="1549"/>
      <c r="B67" s="1550"/>
      <c r="C67" s="1551" t="s">
        <v>275</v>
      </c>
      <c r="D67" s="1532" t="s">
        <v>276</v>
      </c>
      <c r="E67" s="1556"/>
      <c r="F67" s="1556"/>
      <c r="G67" s="1556"/>
      <c r="H67" s="1556"/>
      <c r="I67" s="1556"/>
      <c r="J67" s="1556"/>
      <c r="K67" s="1556"/>
      <c r="L67" s="1556"/>
      <c r="M67" s="1539"/>
      <c r="N67" s="1539"/>
      <c r="O67" s="1539"/>
      <c r="P67" s="1539"/>
      <c r="Q67" s="1539"/>
      <c r="R67" s="1539"/>
      <c r="S67" s="1539"/>
      <c r="T67" s="1539"/>
      <c r="U67" s="1539"/>
      <c r="V67" s="1539"/>
      <c r="W67" s="1539"/>
      <c r="X67" s="1539"/>
      <c r="Y67" s="1539"/>
      <c r="Z67" s="1539"/>
      <c r="AA67" s="1539"/>
      <c r="AB67" s="1539"/>
      <c r="AC67" s="1539"/>
      <c r="AD67" s="1539"/>
      <c r="AE67" s="1539"/>
      <c r="AF67" s="1539"/>
      <c r="AG67" s="1539"/>
      <c r="AH67" s="1539"/>
      <c r="AI67" s="1539"/>
      <c r="AJ67" s="1539"/>
      <c r="AK67" s="1539"/>
      <c r="AL67" s="1539"/>
      <c r="AM67" s="1539"/>
      <c r="AN67" s="1539"/>
      <c r="AO67" s="1539"/>
      <c r="AP67" s="1539"/>
      <c r="AQ67" s="1539"/>
      <c r="AR67" s="1539"/>
      <c r="AS67" s="1539"/>
      <c r="AT67" s="1539"/>
      <c r="AU67" s="1539"/>
      <c r="AV67" s="1539"/>
    </row>
    <row r="68" spans="1:48" s="1560" customFormat="1" ht="48.75" customHeight="1">
      <c r="A68" s="1549"/>
      <c r="B68" s="1550"/>
      <c r="C68" s="1551">
        <v>4638</v>
      </c>
      <c r="D68" s="1532" t="s">
        <v>277</v>
      </c>
      <c r="E68" s="1556"/>
      <c r="F68" s="1556"/>
      <c r="G68" s="1556"/>
      <c r="H68" s="1556">
        <f t="shared" si="1"/>
        <v>0</v>
      </c>
      <c r="I68" s="1556">
        <f t="shared" si="0"/>
        <v>0</v>
      </c>
      <c r="J68" s="1556"/>
      <c r="K68" s="1556"/>
      <c r="L68" s="1556"/>
      <c r="M68" s="1539"/>
      <c r="N68" s="1539"/>
      <c r="O68" s="1539"/>
      <c r="P68" s="1539"/>
      <c r="Q68" s="1539"/>
      <c r="R68" s="1539"/>
      <c r="S68" s="1539"/>
      <c r="T68" s="1539"/>
      <c r="U68" s="1539"/>
      <c r="V68" s="1539"/>
      <c r="W68" s="1539"/>
      <c r="X68" s="1539"/>
      <c r="Y68" s="1539"/>
      <c r="Z68" s="1539"/>
      <c r="AA68" s="1539"/>
      <c r="AB68" s="1539"/>
      <c r="AC68" s="1539"/>
      <c r="AD68" s="1539"/>
      <c r="AE68" s="1539"/>
      <c r="AF68" s="1539"/>
      <c r="AG68" s="1539"/>
      <c r="AH68" s="1539"/>
      <c r="AI68" s="1539"/>
      <c r="AJ68" s="1539"/>
      <c r="AK68" s="1539"/>
      <c r="AL68" s="1539"/>
      <c r="AM68" s="1539"/>
      <c r="AN68" s="1539"/>
      <c r="AO68" s="1539"/>
      <c r="AP68" s="1539"/>
      <c r="AQ68" s="1539"/>
      <c r="AR68" s="1539"/>
      <c r="AS68" s="1539"/>
      <c r="AT68" s="1539"/>
      <c r="AU68" s="1539"/>
      <c r="AV68" s="1539"/>
    </row>
    <row r="69" spans="1:48" s="1560" customFormat="1" ht="23.25" customHeight="1">
      <c r="A69" s="1549"/>
      <c r="B69" s="1550"/>
      <c r="C69" s="1551" t="s">
        <v>278</v>
      </c>
      <c r="D69" s="1532" t="s">
        <v>279</v>
      </c>
      <c r="E69" s="1556"/>
      <c r="F69" s="1556"/>
      <c r="G69" s="1556"/>
      <c r="H69" s="1556">
        <f t="shared" si="1"/>
        <v>0</v>
      </c>
      <c r="I69" s="1556">
        <f t="shared" si="0"/>
        <v>0</v>
      </c>
      <c r="J69" s="1556"/>
      <c r="K69" s="1556"/>
      <c r="L69" s="1556"/>
      <c r="M69" s="1539"/>
      <c r="N69" s="1539"/>
      <c r="O69" s="1539"/>
      <c r="P69" s="1539"/>
      <c r="Q69" s="1539"/>
      <c r="R69" s="1539"/>
      <c r="S69" s="1539"/>
      <c r="T69" s="1539"/>
      <c r="U69" s="1539"/>
      <c r="V69" s="1539"/>
      <c r="W69" s="1539"/>
      <c r="X69" s="1539"/>
      <c r="Y69" s="1539"/>
      <c r="Z69" s="1539"/>
      <c r="AA69" s="1539"/>
      <c r="AB69" s="1539"/>
      <c r="AC69" s="1539"/>
      <c r="AD69" s="1539"/>
      <c r="AE69" s="1539"/>
      <c r="AF69" s="1539"/>
      <c r="AG69" s="1539"/>
      <c r="AH69" s="1539"/>
      <c r="AI69" s="1539"/>
      <c r="AJ69" s="1539"/>
      <c r="AK69" s="1539"/>
      <c r="AL69" s="1539"/>
      <c r="AM69" s="1539"/>
      <c r="AN69" s="1539"/>
      <c r="AO69" s="1539"/>
      <c r="AP69" s="1539"/>
      <c r="AQ69" s="1539"/>
      <c r="AR69" s="1539"/>
      <c r="AS69" s="1539"/>
      <c r="AT69" s="1539"/>
      <c r="AU69" s="1539"/>
      <c r="AV69" s="1539"/>
    </row>
    <row r="70" spans="1:48" s="1560" customFormat="1" ht="42.75">
      <c r="A70" s="1549"/>
      <c r="B70" s="1550"/>
      <c r="C70" s="1551" t="s">
        <v>280</v>
      </c>
      <c r="D70" s="1532" t="s">
        <v>281</v>
      </c>
      <c r="E70" s="1556"/>
      <c r="F70" s="1556"/>
      <c r="G70" s="1556"/>
      <c r="H70" s="1556">
        <f>+G70-F70</f>
        <v>0</v>
      </c>
      <c r="I70" s="1556">
        <f>G70-E70</f>
        <v>0</v>
      </c>
      <c r="J70" s="1556"/>
      <c r="K70" s="1556"/>
      <c r="L70" s="1556"/>
      <c r="M70" s="1539"/>
      <c r="N70" s="1539"/>
      <c r="O70" s="1539"/>
      <c r="P70" s="1539"/>
      <c r="Q70" s="1539"/>
      <c r="R70" s="1539"/>
      <c r="S70" s="1539"/>
      <c r="T70" s="1539"/>
      <c r="U70" s="1539"/>
      <c r="V70" s="1539"/>
      <c r="W70" s="1539"/>
      <c r="X70" s="1539"/>
      <c r="Y70" s="1539"/>
      <c r="Z70" s="1539"/>
      <c r="AA70" s="1539"/>
      <c r="AB70" s="1539"/>
      <c r="AC70" s="1539"/>
      <c r="AD70" s="1539"/>
      <c r="AE70" s="1539"/>
      <c r="AF70" s="1539"/>
      <c r="AG70" s="1539"/>
      <c r="AH70" s="1539"/>
      <c r="AI70" s="1539"/>
      <c r="AJ70" s="1539"/>
      <c r="AK70" s="1539"/>
      <c r="AL70" s="1539"/>
      <c r="AM70" s="1539"/>
      <c r="AN70" s="1539"/>
      <c r="AO70" s="1539"/>
      <c r="AP70" s="1539"/>
      <c r="AQ70" s="1539"/>
      <c r="AR70" s="1539"/>
      <c r="AS70" s="1539"/>
      <c r="AT70" s="1539"/>
      <c r="AU70" s="1539"/>
      <c r="AV70" s="1539"/>
    </row>
    <row r="71" spans="1:48" s="1560" customFormat="1" ht="21" customHeight="1">
      <c r="A71" s="1549"/>
      <c r="B71" s="1550"/>
      <c r="C71" s="1551">
        <v>4729</v>
      </c>
      <c r="D71" s="1538" t="s">
        <v>282</v>
      </c>
      <c r="E71" s="1561"/>
      <c r="F71" s="1561"/>
      <c r="G71" s="1556"/>
      <c r="H71" s="1556">
        <f t="shared" si="1"/>
        <v>0</v>
      </c>
      <c r="I71" s="1556">
        <f t="shared" si="0"/>
        <v>0</v>
      </c>
      <c r="J71" s="1561"/>
      <c r="K71" s="1556"/>
      <c r="L71" s="1556"/>
      <c r="M71" s="1539"/>
      <c r="N71" s="1539"/>
      <c r="O71" s="1539"/>
      <c r="P71" s="1539"/>
      <c r="Q71" s="1539"/>
      <c r="R71" s="1539"/>
      <c r="S71" s="1539"/>
      <c r="T71" s="1539"/>
      <c r="U71" s="1539"/>
      <c r="V71" s="1539"/>
      <c r="W71" s="1539"/>
      <c r="X71" s="1539"/>
      <c r="Y71" s="1539"/>
      <c r="Z71" s="1539"/>
      <c r="AA71" s="1539"/>
      <c r="AB71" s="1539"/>
      <c r="AC71" s="1539"/>
      <c r="AD71" s="1539"/>
      <c r="AE71" s="1539"/>
      <c r="AF71" s="1539"/>
      <c r="AG71" s="1539"/>
      <c r="AH71" s="1539"/>
      <c r="AI71" s="1539"/>
      <c r="AJ71" s="1539"/>
      <c r="AK71" s="1539"/>
      <c r="AL71" s="1539"/>
      <c r="AM71" s="1539"/>
      <c r="AN71" s="1539"/>
      <c r="AO71" s="1539"/>
      <c r="AP71" s="1539"/>
      <c r="AQ71" s="1539"/>
      <c r="AR71" s="1539"/>
      <c r="AS71" s="1539"/>
      <c r="AT71" s="1539"/>
      <c r="AU71" s="1539"/>
      <c r="AV71" s="1539"/>
    </row>
    <row r="72" spans="1:48" s="1560" customFormat="1" ht="22.5" customHeight="1">
      <c r="A72" s="1549"/>
      <c r="B72" s="1550"/>
      <c r="C72" s="1551">
        <v>4822</v>
      </c>
      <c r="D72" s="1538" t="s">
        <v>283</v>
      </c>
      <c r="E72" s="1561"/>
      <c r="F72" s="1561"/>
      <c r="G72" s="1556"/>
      <c r="H72" s="1556">
        <f t="shared" si="1"/>
        <v>0</v>
      </c>
      <c r="I72" s="1556">
        <f t="shared" si="0"/>
        <v>0</v>
      </c>
      <c r="J72" s="1561"/>
      <c r="K72" s="1556"/>
      <c r="L72" s="1556"/>
      <c r="M72" s="1539"/>
      <c r="N72" s="1539"/>
      <c r="O72" s="1539"/>
      <c r="P72" s="1539"/>
      <c r="Q72" s="1539"/>
      <c r="R72" s="1539"/>
      <c r="S72" s="1539"/>
      <c r="T72" s="1539"/>
      <c r="U72" s="1539"/>
      <c r="V72" s="1539"/>
      <c r="W72" s="1539"/>
      <c r="X72" s="1539"/>
      <c r="Y72" s="1539"/>
      <c r="Z72" s="1539"/>
      <c r="AA72" s="1539"/>
      <c r="AB72" s="1539"/>
      <c r="AC72" s="1539"/>
      <c r="AD72" s="1539"/>
      <c r="AE72" s="1539"/>
      <c r="AF72" s="1539"/>
      <c r="AG72" s="1539"/>
      <c r="AH72" s="1539"/>
      <c r="AI72" s="1539"/>
      <c r="AJ72" s="1539"/>
      <c r="AK72" s="1539"/>
      <c r="AL72" s="1539"/>
      <c r="AM72" s="1539"/>
      <c r="AN72" s="1539"/>
      <c r="AO72" s="1539"/>
      <c r="AP72" s="1539"/>
      <c r="AQ72" s="1539"/>
      <c r="AR72" s="1539"/>
      <c r="AS72" s="1539"/>
      <c r="AT72" s="1539"/>
      <c r="AU72" s="1539"/>
      <c r="AV72" s="1539"/>
    </row>
    <row r="73" spans="1:48" s="1560" customFormat="1" ht="19.5" customHeight="1">
      <c r="A73" s="1549"/>
      <c r="B73" s="1550"/>
      <c r="C73" s="1555">
        <v>4823</v>
      </c>
      <c r="D73" s="1547" t="s">
        <v>284</v>
      </c>
      <c r="E73" s="1548">
        <f>E75+E76+E77</f>
        <v>62.7</v>
      </c>
      <c r="F73" s="1548">
        <f>F75+F76+F77</f>
        <v>141.30000000000001</v>
      </c>
      <c r="G73" s="1548">
        <f>G75+G76+G77</f>
        <v>141.30000000000001</v>
      </c>
      <c r="H73" s="1548">
        <f t="shared" si="1"/>
        <v>0</v>
      </c>
      <c r="I73" s="1548">
        <f t="shared" si="0"/>
        <v>78.600000000000009</v>
      </c>
      <c r="J73" s="1548"/>
      <c r="K73" s="1548">
        <f>K75+K76+K77</f>
        <v>141.30000000000001</v>
      </c>
      <c r="L73" s="1548">
        <f>L75+L76+L77</f>
        <v>141.30000000000001</v>
      </c>
      <c r="M73" s="1539"/>
      <c r="N73" s="1539"/>
      <c r="O73" s="1539"/>
      <c r="P73" s="1539"/>
      <c r="Q73" s="1539"/>
      <c r="R73" s="1539"/>
      <c r="S73" s="1539"/>
      <c r="T73" s="1539"/>
      <c r="U73" s="1539"/>
      <c r="V73" s="1539"/>
      <c r="W73" s="1539"/>
      <c r="X73" s="1539"/>
      <c r="Y73" s="1539"/>
      <c r="Z73" s="1539"/>
      <c r="AA73" s="1539"/>
      <c r="AB73" s="1539"/>
      <c r="AC73" s="1539"/>
      <c r="AD73" s="1539"/>
      <c r="AE73" s="1539"/>
      <c r="AF73" s="1539"/>
      <c r="AG73" s="1539"/>
      <c r="AH73" s="1539"/>
      <c r="AI73" s="1539"/>
      <c r="AJ73" s="1539"/>
      <c r="AK73" s="1539"/>
      <c r="AL73" s="1539"/>
      <c r="AM73" s="1539"/>
      <c r="AN73" s="1539"/>
      <c r="AO73" s="1539"/>
      <c r="AP73" s="1539"/>
      <c r="AQ73" s="1539"/>
      <c r="AR73" s="1539"/>
      <c r="AS73" s="1539"/>
      <c r="AT73" s="1539"/>
      <c r="AU73" s="1539"/>
      <c r="AV73" s="1539"/>
    </row>
    <row r="74" spans="1:48" s="1560" customFormat="1" ht="14.25">
      <c r="A74" s="1549"/>
      <c r="B74" s="1550"/>
      <c r="C74" s="1551"/>
      <c r="D74" s="1536" t="s">
        <v>221</v>
      </c>
      <c r="E74" s="1561"/>
      <c r="F74" s="1561"/>
      <c r="G74" s="1556"/>
      <c r="H74" s="1556">
        <f t="shared" si="1"/>
        <v>0</v>
      </c>
      <c r="I74" s="1556">
        <f t="shared" ref="I74:I82" si="2">G74-E74</f>
        <v>0</v>
      </c>
      <c r="J74" s="1561"/>
      <c r="K74" s="1556"/>
      <c r="L74" s="1556"/>
      <c r="M74" s="1539"/>
      <c r="N74" s="1539"/>
      <c r="O74" s="1539"/>
      <c r="P74" s="1539"/>
      <c r="Q74" s="1539"/>
      <c r="R74" s="1539"/>
      <c r="S74" s="1539"/>
      <c r="T74" s="1539"/>
      <c r="U74" s="1539"/>
      <c r="V74" s="1539"/>
      <c r="W74" s="1539"/>
      <c r="X74" s="1539"/>
      <c r="Y74" s="1539"/>
      <c r="Z74" s="1539"/>
      <c r="AA74" s="1539"/>
      <c r="AB74" s="1539"/>
      <c r="AC74" s="1539"/>
      <c r="AD74" s="1539"/>
      <c r="AE74" s="1539"/>
      <c r="AF74" s="1539"/>
      <c r="AG74" s="1539"/>
      <c r="AH74" s="1539"/>
      <c r="AI74" s="1539"/>
      <c r="AJ74" s="1539"/>
      <c r="AK74" s="1539"/>
      <c r="AL74" s="1539"/>
      <c r="AM74" s="1539"/>
      <c r="AN74" s="1539"/>
      <c r="AO74" s="1539"/>
      <c r="AP74" s="1539"/>
      <c r="AQ74" s="1539"/>
      <c r="AR74" s="1539"/>
      <c r="AS74" s="1539"/>
      <c r="AT74" s="1539"/>
      <c r="AU74" s="1539"/>
      <c r="AV74" s="1539"/>
    </row>
    <row r="75" spans="1:48" s="1554" customFormat="1" ht="27">
      <c r="A75" s="1549"/>
      <c r="B75" s="1550"/>
      <c r="C75" s="1551"/>
      <c r="D75" s="1536" t="s">
        <v>285</v>
      </c>
      <c r="E75" s="1561"/>
      <c r="F75" s="1561"/>
      <c r="G75" s="1556"/>
      <c r="H75" s="1556">
        <f t="shared" ref="H75:H90" si="3">+G75-F75</f>
        <v>0</v>
      </c>
      <c r="I75" s="1556">
        <f t="shared" si="2"/>
        <v>0</v>
      </c>
      <c r="J75" s="1561"/>
      <c r="K75" s="1561"/>
      <c r="L75" s="1561"/>
      <c r="M75" s="1530"/>
      <c r="N75" s="1530"/>
      <c r="O75" s="1530"/>
      <c r="P75" s="1530"/>
      <c r="Q75" s="1530"/>
      <c r="R75" s="1530"/>
      <c r="S75" s="1530"/>
      <c r="T75" s="1530"/>
      <c r="U75" s="1530"/>
      <c r="V75" s="1530"/>
      <c r="W75" s="1530"/>
      <c r="X75" s="1530"/>
      <c r="Y75" s="1530"/>
      <c r="Z75" s="1530"/>
      <c r="AA75" s="1530"/>
      <c r="AB75" s="1530"/>
      <c r="AC75" s="1530"/>
      <c r="AD75" s="1530"/>
      <c r="AE75" s="1530"/>
      <c r="AF75" s="1530"/>
      <c r="AG75" s="1530"/>
      <c r="AH75" s="1530"/>
      <c r="AI75" s="1530"/>
      <c r="AJ75" s="1530"/>
      <c r="AK75" s="1530"/>
      <c r="AL75" s="1530"/>
      <c r="AM75" s="1530"/>
      <c r="AN75" s="1530"/>
      <c r="AO75" s="1530"/>
      <c r="AP75" s="1530"/>
      <c r="AQ75" s="1530"/>
      <c r="AR75" s="1530"/>
      <c r="AS75" s="1530"/>
      <c r="AT75" s="1530"/>
      <c r="AU75" s="1530"/>
      <c r="AV75" s="1530"/>
    </row>
    <row r="76" spans="1:48" ht="27.95" customHeight="1">
      <c r="A76" s="1549"/>
      <c r="B76" s="1550"/>
      <c r="C76" s="1551"/>
      <c r="D76" s="1536" t="s">
        <v>286</v>
      </c>
      <c r="E76" s="1561"/>
      <c r="F76" s="1561"/>
      <c r="G76" s="1556"/>
      <c r="H76" s="1556">
        <f t="shared" si="3"/>
        <v>0</v>
      </c>
      <c r="I76" s="1556">
        <f t="shared" si="2"/>
        <v>0</v>
      </c>
      <c r="J76" s="1561"/>
      <c r="K76" s="1556"/>
      <c r="L76" s="1556"/>
    </row>
    <row r="77" spans="1:48" ht="14.25">
      <c r="A77" s="1549"/>
      <c r="B77" s="1550"/>
      <c r="C77" s="1551"/>
      <c r="D77" s="1536" t="s">
        <v>287</v>
      </c>
      <c r="E77" s="1561">
        <v>62.7</v>
      </c>
      <c r="F77" s="1561">
        <v>141.30000000000001</v>
      </c>
      <c r="G77" s="1556">
        <v>141.30000000000001</v>
      </c>
      <c r="H77" s="1556">
        <f t="shared" si="3"/>
        <v>0</v>
      </c>
      <c r="I77" s="1556">
        <f t="shared" si="2"/>
        <v>78.600000000000009</v>
      </c>
      <c r="J77" s="1561"/>
      <c r="K77" s="1561">
        <v>141.30000000000001</v>
      </c>
      <c r="L77" s="1561">
        <v>141.30000000000001</v>
      </c>
    </row>
    <row r="78" spans="1:48" ht="31.5" customHeight="1">
      <c r="A78" s="1549"/>
      <c r="B78" s="1550"/>
      <c r="C78" s="1551" t="s">
        <v>288</v>
      </c>
      <c r="D78" s="1538" t="s">
        <v>289</v>
      </c>
      <c r="E78" s="1561"/>
      <c r="F78" s="1561"/>
      <c r="G78" s="1556"/>
      <c r="H78" s="1556">
        <f t="shared" si="3"/>
        <v>0</v>
      </c>
      <c r="I78" s="1556">
        <f t="shared" si="2"/>
        <v>0</v>
      </c>
      <c r="J78" s="1561"/>
      <c r="K78" s="1556"/>
      <c r="L78" s="1556"/>
    </row>
    <row r="79" spans="1:48" ht="31.5" customHeight="1">
      <c r="A79" s="1549"/>
      <c r="B79" s="1550"/>
      <c r="C79" s="1551">
        <v>4831</v>
      </c>
      <c r="D79" s="1532" t="s">
        <v>290</v>
      </c>
      <c r="E79" s="1561"/>
      <c r="F79" s="1561"/>
      <c r="G79" s="1556"/>
      <c r="H79" s="1556">
        <f>+G79-F79</f>
        <v>0</v>
      </c>
      <c r="I79" s="1556">
        <f>G79-E79</f>
        <v>0</v>
      </c>
      <c r="J79" s="1561"/>
      <c r="K79" s="1556"/>
      <c r="L79" s="1556"/>
    </row>
    <row r="80" spans="1:48" ht="43.5" customHeight="1">
      <c r="A80" s="1549"/>
      <c r="B80" s="1550"/>
      <c r="C80" s="1551">
        <v>4851</v>
      </c>
      <c r="D80" s="1532" t="s">
        <v>291</v>
      </c>
      <c r="E80" s="1561"/>
      <c r="F80" s="1561"/>
      <c r="G80" s="1556"/>
      <c r="H80" s="1556">
        <f>+G80-F80</f>
        <v>0</v>
      </c>
      <c r="I80" s="1556">
        <f>G80-E80</f>
        <v>0</v>
      </c>
      <c r="J80" s="1561"/>
      <c r="K80" s="1556"/>
      <c r="L80" s="1556"/>
    </row>
    <row r="81" spans="1:48" s="1562" customFormat="1" ht="19.5" customHeight="1">
      <c r="A81" s="1549"/>
      <c r="B81" s="1550"/>
      <c r="C81" s="1551">
        <v>4861</v>
      </c>
      <c r="D81" s="1538" t="s">
        <v>292</v>
      </c>
      <c r="E81" s="1561"/>
      <c r="F81" s="1561"/>
      <c r="G81" s="1556"/>
      <c r="H81" s="1556">
        <f t="shared" si="3"/>
        <v>0</v>
      </c>
      <c r="I81" s="1556">
        <f t="shared" si="2"/>
        <v>0</v>
      </c>
      <c r="J81" s="1561"/>
      <c r="K81" s="1556"/>
      <c r="L81" s="1556"/>
    </row>
    <row r="82" spans="1:48" ht="19.5" customHeight="1">
      <c r="A82" s="1563"/>
      <c r="B82" s="1564"/>
      <c r="C82" s="1551">
        <v>4891</v>
      </c>
      <c r="D82" s="1538" t="s">
        <v>293</v>
      </c>
      <c r="E82" s="1556"/>
      <c r="F82" s="1556"/>
      <c r="G82" s="1556"/>
      <c r="H82" s="1556">
        <f t="shared" si="3"/>
        <v>0</v>
      </c>
      <c r="I82" s="1556">
        <f t="shared" si="2"/>
        <v>0</v>
      </c>
      <c r="J82" s="1556"/>
      <c r="K82" s="1556"/>
      <c r="L82" s="1556"/>
    </row>
    <row r="83" spans="1:48" ht="9.9499999999999993" customHeight="1">
      <c r="D83" s="1565"/>
      <c r="E83" s="1566"/>
      <c r="F83" s="1566"/>
      <c r="G83" s="1566"/>
      <c r="H83" s="1566"/>
      <c r="I83" s="1566"/>
      <c r="J83" s="1566"/>
      <c r="K83" s="1566"/>
      <c r="L83" s="1566"/>
    </row>
    <row r="84" spans="1:48" s="1571" customFormat="1" ht="28.5">
      <c r="A84" s="1863" t="s">
        <v>202</v>
      </c>
      <c r="B84" s="1863"/>
      <c r="C84" s="1567"/>
      <c r="D84" s="1568" t="s">
        <v>294</v>
      </c>
      <c r="E84" s="1569">
        <f>SUM(E86:E90)</f>
        <v>0</v>
      </c>
      <c r="F84" s="1569">
        <f>SUM(F86:F90)</f>
        <v>0</v>
      </c>
      <c r="G84" s="1569">
        <f>SUM(G86:G90)</f>
        <v>0</v>
      </c>
      <c r="H84" s="1569">
        <f>+G84-F84</f>
        <v>0</v>
      </c>
      <c r="I84" s="1569">
        <f>G84-E84</f>
        <v>0</v>
      </c>
      <c r="J84" s="1569"/>
      <c r="K84" s="1569">
        <f>SUM(K86:K90)</f>
        <v>0</v>
      </c>
      <c r="L84" s="1569">
        <f>SUM(L86:L90)</f>
        <v>0</v>
      </c>
      <c r="M84" s="1570"/>
      <c r="N84" s="1570"/>
      <c r="O84" s="1570"/>
      <c r="P84" s="1570"/>
      <c r="Q84" s="1570"/>
      <c r="R84" s="1570"/>
      <c r="S84" s="1570"/>
      <c r="T84" s="1570"/>
      <c r="U84" s="1570"/>
      <c r="V84" s="1570"/>
      <c r="W84" s="1570"/>
      <c r="X84" s="1570"/>
      <c r="Y84" s="1570"/>
      <c r="Z84" s="1570"/>
      <c r="AA84" s="1570"/>
      <c r="AB84" s="1570"/>
      <c r="AC84" s="1570"/>
      <c r="AD84" s="1570"/>
      <c r="AE84" s="1570"/>
      <c r="AF84" s="1570"/>
      <c r="AG84" s="1570"/>
      <c r="AH84" s="1570"/>
      <c r="AI84" s="1570"/>
      <c r="AJ84" s="1570"/>
      <c r="AK84" s="1570"/>
      <c r="AL84" s="1570"/>
      <c r="AM84" s="1570"/>
      <c r="AN84" s="1570"/>
      <c r="AO84" s="1570"/>
      <c r="AP84" s="1570"/>
      <c r="AQ84" s="1570"/>
      <c r="AR84" s="1570"/>
      <c r="AS84" s="1570"/>
      <c r="AT84" s="1570"/>
      <c r="AU84" s="1570"/>
      <c r="AV84" s="1570"/>
    </row>
    <row r="85" spans="1:48" s="1502" customFormat="1" ht="23.25" customHeight="1">
      <c r="A85" s="1572" t="s">
        <v>204</v>
      </c>
      <c r="B85" s="1572" t="s">
        <v>205</v>
      </c>
      <c r="C85" s="1573"/>
      <c r="D85" s="1543" t="s">
        <v>221</v>
      </c>
      <c r="E85" s="1574"/>
      <c r="F85" s="1574"/>
      <c r="G85" s="1574"/>
      <c r="H85" s="1574"/>
      <c r="I85" s="1574"/>
      <c r="J85" s="1574"/>
      <c r="K85" s="1574"/>
      <c r="L85" s="1574"/>
    </row>
    <row r="86" spans="1:48" s="1580" customFormat="1" ht="15.75" customHeight="1">
      <c r="A86" s="1575"/>
      <c r="B86" s="1575"/>
      <c r="C86" s="1576">
        <v>5121</v>
      </c>
      <c r="D86" s="1577" t="s">
        <v>295</v>
      </c>
      <c r="E86" s="1578"/>
      <c r="F86" s="1578"/>
      <c r="G86" s="1579"/>
      <c r="H86" s="1579">
        <f t="shared" si="3"/>
        <v>0</v>
      </c>
      <c r="I86" s="1579">
        <f>G86-E86</f>
        <v>0</v>
      </c>
      <c r="J86" s="1578"/>
      <c r="K86" s="1579"/>
      <c r="L86" s="1579"/>
      <c r="M86" s="1570"/>
      <c r="N86" s="1570"/>
      <c r="O86" s="1570"/>
      <c r="P86" s="1570"/>
      <c r="Q86" s="1570"/>
      <c r="R86" s="1570"/>
      <c r="S86" s="1570"/>
      <c r="T86" s="1570"/>
      <c r="U86" s="1570"/>
      <c r="V86" s="1570"/>
      <c r="W86" s="1570"/>
      <c r="X86" s="1570"/>
      <c r="Y86" s="1570"/>
      <c r="Z86" s="1570"/>
      <c r="AA86" s="1570"/>
      <c r="AB86" s="1570"/>
      <c r="AC86" s="1570"/>
      <c r="AD86" s="1570"/>
      <c r="AE86" s="1570"/>
      <c r="AF86" s="1570"/>
      <c r="AG86" s="1570"/>
      <c r="AH86" s="1570"/>
      <c r="AI86" s="1570"/>
      <c r="AJ86" s="1570"/>
      <c r="AK86" s="1570"/>
      <c r="AL86" s="1570"/>
      <c r="AM86" s="1570"/>
      <c r="AN86" s="1570"/>
      <c r="AO86" s="1570"/>
      <c r="AP86" s="1570"/>
      <c r="AQ86" s="1570"/>
      <c r="AR86" s="1570"/>
      <c r="AS86" s="1570"/>
      <c r="AT86" s="1570"/>
      <c r="AU86" s="1570"/>
      <c r="AV86" s="1570"/>
    </row>
    <row r="87" spans="1:48" s="1580" customFormat="1" ht="15.75" customHeight="1">
      <c r="A87" s="1549"/>
      <c r="B87" s="1549"/>
      <c r="C87" s="1576">
        <v>5122</v>
      </c>
      <c r="D87" s="1577" t="s">
        <v>296</v>
      </c>
      <c r="E87" s="1578"/>
      <c r="F87" s="1578"/>
      <c r="G87" s="1579"/>
      <c r="H87" s="1579">
        <f t="shared" si="3"/>
        <v>0</v>
      </c>
      <c r="I87" s="1579">
        <f>G87-E87</f>
        <v>0</v>
      </c>
      <c r="J87" s="1578"/>
      <c r="K87" s="1579"/>
      <c r="L87" s="1579"/>
      <c r="M87" s="1570"/>
      <c r="N87" s="1570"/>
      <c r="O87" s="1570"/>
      <c r="P87" s="1570"/>
      <c r="Q87" s="1570"/>
      <c r="R87" s="1570"/>
      <c r="S87" s="1570"/>
      <c r="T87" s="1570"/>
      <c r="U87" s="1570"/>
      <c r="V87" s="1570"/>
      <c r="W87" s="1570"/>
      <c r="X87" s="1570"/>
      <c r="Y87" s="1570"/>
      <c r="Z87" s="1570"/>
      <c r="AA87" s="1570"/>
      <c r="AB87" s="1570"/>
      <c r="AC87" s="1570"/>
      <c r="AD87" s="1570"/>
      <c r="AE87" s="1570"/>
      <c r="AF87" s="1570"/>
      <c r="AG87" s="1570"/>
      <c r="AH87" s="1570"/>
      <c r="AI87" s="1570"/>
      <c r="AJ87" s="1570"/>
      <c r="AK87" s="1570"/>
      <c r="AL87" s="1570"/>
      <c r="AM87" s="1570"/>
      <c r="AN87" s="1570"/>
      <c r="AO87" s="1570"/>
      <c r="AP87" s="1570"/>
      <c r="AQ87" s="1570"/>
      <c r="AR87" s="1570"/>
      <c r="AS87" s="1570"/>
      <c r="AT87" s="1570"/>
      <c r="AU87" s="1570"/>
      <c r="AV87" s="1570"/>
    </row>
    <row r="88" spans="1:48" s="1580" customFormat="1" ht="14.25">
      <c r="A88" s="1549"/>
      <c r="B88" s="1549"/>
      <c r="C88" s="1576">
        <v>5129</v>
      </c>
      <c r="D88" s="1577" t="s">
        <v>297</v>
      </c>
      <c r="E88" s="1578"/>
      <c r="F88" s="1578"/>
      <c r="G88" s="1579"/>
      <c r="H88" s="1579">
        <f t="shared" si="3"/>
        <v>0</v>
      </c>
      <c r="I88" s="1579">
        <f>G88-E88</f>
        <v>0</v>
      </c>
      <c r="J88" s="1578"/>
      <c r="K88" s="1579"/>
      <c r="L88" s="1579"/>
      <c r="M88" s="1570"/>
      <c r="N88" s="1570"/>
      <c r="O88" s="1570"/>
      <c r="P88" s="1570"/>
      <c r="Q88" s="1570"/>
      <c r="R88" s="1570"/>
      <c r="S88" s="1570"/>
      <c r="T88" s="1570"/>
      <c r="U88" s="1570"/>
      <c r="V88" s="1570"/>
      <c r="W88" s="1570"/>
      <c r="X88" s="1570"/>
      <c r="Y88" s="1570"/>
      <c r="Z88" s="1570"/>
      <c r="AA88" s="1570"/>
      <c r="AB88" s="1570"/>
      <c r="AC88" s="1570"/>
      <c r="AD88" s="1570"/>
      <c r="AE88" s="1570"/>
      <c r="AF88" s="1570"/>
      <c r="AG88" s="1570"/>
      <c r="AH88" s="1570"/>
      <c r="AI88" s="1570"/>
      <c r="AJ88" s="1570"/>
      <c r="AK88" s="1570"/>
      <c r="AL88" s="1570"/>
      <c r="AM88" s="1570"/>
      <c r="AN88" s="1570"/>
      <c r="AO88" s="1570"/>
      <c r="AP88" s="1570"/>
      <c r="AQ88" s="1570"/>
      <c r="AR88" s="1570"/>
      <c r="AS88" s="1570"/>
      <c r="AT88" s="1570"/>
      <c r="AU88" s="1570"/>
      <c r="AV88" s="1570"/>
    </row>
    <row r="89" spans="1:48" s="1580" customFormat="1" ht="14.25">
      <c r="A89" s="1549"/>
      <c r="B89" s="1549"/>
      <c r="C89" s="1576">
        <v>5131</v>
      </c>
      <c r="D89" s="1577" t="s">
        <v>298</v>
      </c>
      <c r="E89" s="1578"/>
      <c r="F89" s="1578"/>
      <c r="G89" s="1579"/>
      <c r="H89" s="1579">
        <f>+G89-F89</f>
        <v>0</v>
      </c>
      <c r="I89" s="1579">
        <f>G89-E89</f>
        <v>0</v>
      </c>
      <c r="J89" s="1578"/>
      <c r="K89" s="1579"/>
      <c r="L89" s="1579"/>
      <c r="M89" s="1570"/>
      <c r="N89" s="1570"/>
      <c r="O89" s="1570"/>
      <c r="P89" s="1570"/>
      <c r="Q89" s="1570"/>
      <c r="R89" s="1570"/>
      <c r="S89" s="1570"/>
      <c r="T89" s="1570"/>
      <c r="U89" s="1570"/>
      <c r="V89" s="1570"/>
      <c r="W89" s="1570"/>
      <c r="X89" s="1570"/>
      <c r="Y89" s="1570"/>
      <c r="Z89" s="1570"/>
      <c r="AA89" s="1570"/>
      <c r="AB89" s="1570"/>
      <c r="AC89" s="1570"/>
      <c r="AD89" s="1570"/>
      <c r="AE89" s="1570"/>
      <c r="AF89" s="1570"/>
      <c r="AG89" s="1570"/>
      <c r="AH89" s="1570"/>
      <c r="AI89" s="1570"/>
      <c r="AJ89" s="1570"/>
      <c r="AK89" s="1570"/>
      <c r="AL89" s="1570"/>
      <c r="AM89" s="1570"/>
      <c r="AN89" s="1570"/>
      <c r="AO89" s="1570"/>
      <c r="AP89" s="1570"/>
      <c r="AQ89" s="1570"/>
      <c r="AR89" s="1570"/>
      <c r="AS89" s="1570"/>
      <c r="AT89" s="1570"/>
      <c r="AU89" s="1570"/>
      <c r="AV89" s="1570"/>
    </row>
    <row r="90" spans="1:48" s="1580" customFormat="1" ht="15.75" customHeight="1">
      <c r="A90" s="1563"/>
      <c r="B90" s="1563"/>
      <c r="C90" s="1576">
        <v>5132</v>
      </c>
      <c r="D90" s="1577" t="s">
        <v>299</v>
      </c>
      <c r="E90" s="1578"/>
      <c r="F90" s="1578"/>
      <c r="G90" s="1579"/>
      <c r="H90" s="1579">
        <f t="shared" si="3"/>
        <v>0</v>
      </c>
      <c r="I90" s="1579">
        <f>G90-E90</f>
        <v>0</v>
      </c>
      <c r="J90" s="1578"/>
      <c r="K90" s="1579"/>
      <c r="L90" s="1579"/>
      <c r="M90" s="1570"/>
      <c r="N90" s="1570"/>
      <c r="O90" s="1570"/>
      <c r="P90" s="1570"/>
      <c r="Q90" s="1570"/>
      <c r="R90" s="1570"/>
      <c r="S90" s="1570"/>
      <c r="T90" s="1570"/>
      <c r="U90" s="1570"/>
      <c r="V90" s="1570"/>
      <c r="W90" s="1570"/>
      <c r="X90" s="1570"/>
      <c r="Y90" s="1570"/>
      <c r="Z90" s="1570"/>
      <c r="AA90" s="1570"/>
      <c r="AB90" s="1570"/>
      <c r="AC90" s="1570"/>
      <c r="AD90" s="1570"/>
      <c r="AE90" s="1570"/>
      <c r="AF90" s="1570"/>
      <c r="AG90" s="1570"/>
      <c r="AH90" s="1570"/>
      <c r="AI90" s="1570"/>
      <c r="AJ90" s="1570"/>
      <c r="AK90" s="1570"/>
      <c r="AL90" s="1570"/>
      <c r="AM90" s="1570"/>
      <c r="AN90" s="1570"/>
      <c r="AO90" s="1570"/>
      <c r="AP90" s="1570"/>
      <c r="AQ90" s="1570"/>
      <c r="AR90" s="1570"/>
      <c r="AS90" s="1570"/>
      <c r="AT90" s="1570"/>
      <c r="AU90" s="1570"/>
      <c r="AV90" s="1570"/>
    </row>
  </sheetData>
  <mergeCells count="11">
    <mergeCell ref="A84:B84"/>
    <mergeCell ref="A2:H2"/>
    <mergeCell ref="D3:I3"/>
    <mergeCell ref="A6:B6"/>
    <mergeCell ref="A7:B7"/>
    <mergeCell ref="C7:D7"/>
    <mergeCell ref="A10:A18"/>
    <mergeCell ref="B10:B12"/>
    <mergeCell ref="B13:B14"/>
    <mergeCell ref="B15:B16"/>
    <mergeCell ref="B17:B18"/>
  </mergeCells>
  <conditionalFormatting sqref="C8:D8">
    <cfRule type="cellIs" dxfId="1" priority="2" stopIfTrue="1" operator="equal">
      <formula>0</formula>
    </cfRule>
  </conditionalFormatting>
  <conditionalFormatting sqref="D14:D15">
    <cfRule type="cellIs" dxfId="0" priority="1" stopIfTrue="1" operator="equal">
      <formula>0</formula>
    </cfRule>
  </conditionalFormatting>
  <pageMargins left="0.18" right="0.17" top="0.19" bottom="0.16" header="0.18" footer="0.16"/>
  <pageSetup paperSize="9" scale="80" orientation="landscape" verticalDpi="1200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DU45"/>
  <sheetViews>
    <sheetView topLeftCell="BW1" zoomScaleNormal="100" workbookViewId="0">
      <selection activeCell="CJ4" sqref="CJ4:CJ5"/>
    </sheetView>
  </sheetViews>
  <sheetFormatPr defaultRowHeight="40.5" customHeight="1"/>
  <cols>
    <col min="1" max="1" width="7.28515625" style="9" customWidth="1"/>
    <col min="2" max="2" width="8.28515625" style="53" customWidth="1"/>
    <col min="3" max="3" width="49.28515625" style="128" customWidth="1"/>
    <col min="4" max="4" width="12" style="20" customWidth="1"/>
    <col min="5" max="5" width="12.7109375" style="5" customWidth="1"/>
    <col min="6" max="6" width="9.5703125" style="5" customWidth="1"/>
    <col min="7" max="7" width="10.140625" style="5" customWidth="1"/>
    <col min="8" max="8" width="8.85546875" style="5" customWidth="1"/>
    <col min="9" max="9" width="10.85546875" style="5" customWidth="1"/>
    <col min="10" max="10" width="9.85546875" style="12" customWidth="1"/>
    <col min="11" max="11" width="8.42578125" style="12" customWidth="1"/>
    <col min="12" max="12" width="9.5703125" style="12" customWidth="1"/>
    <col min="13" max="13" width="11.140625" style="12" customWidth="1"/>
    <col min="14" max="14" width="8.42578125" style="12" customWidth="1"/>
    <col min="15" max="15" width="9.5703125" style="14" customWidth="1"/>
    <col min="16" max="17" width="8.28515625" style="14" customWidth="1"/>
    <col min="18" max="18" width="12.5703125" style="14" customWidth="1"/>
    <col min="19" max="19" width="7.5703125" style="14" customWidth="1"/>
    <col min="20" max="20" width="8.42578125" style="14" customWidth="1"/>
    <col min="21" max="21" width="9.140625" style="14" customWidth="1"/>
    <col min="22" max="22" width="11.7109375" style="7" customWidth="1"/>
    <col min="23" max="23" width="12.7109375" style="5" customWidth="1"/>
    <col min="24" max="24" width="11.28515625" style="22" customWidth="1"/>
    <col min="25" max="25" width="8.7109375" style="22" customWidth="1"/>
    <col min="26" max="26" width="9.7109375" style="22" customWidth="1"/>
    <col min="27" max="27" width="9.85546875" style="25" customWidth="1"/>
    <col min="28" max="28" width="9.7109375" style="25" customWidth="1"/>
    <col min="29" max="29" width="9.5703125" style="25" customWidth="1"/>
    <col min="30" max="30" width="9.42578125" style="25" customWidth="1"/>
    <col min="31" max="31" width="9.85546875" style="25" customWidth="1"/>
    <col min="32" max="32" width="8.85546875" style="228" customWidth="1"/>
    <col min="33" max="33" width="10.42578125" style="228" customWidth="1"/>
    <col min="34" max="34" width="11.85546875" style="228" customWidth="1"/>
    <col min="35" max="35" width="11.5703125" style="228" customWidth="1"/>
    <col min="36" max="36" width="9.42578125" style="228" customWidth="1"/>
    <col min="37" max="37" width="8.42578125" style="228" customWidth="1"/>
    <col min="38" max="38" width="9.140625" style="228" customWidth="1"/>
    <col min="39" max="39" width="12.7109375" style="7" hidden="1" customWidth="1"/>
    <col min="40" max="40" width="12.28515625" style="5" hidden="1" customWidth="1"/>
    <col min="41" max="41" width="9.5703125" style="5" hidden="1" customWidth="1"/>
    <col min="42" max="42" width="9.42578125" style="5" hidden="1" customWidth="1"/>
    <col min="43" max="43" width="9.85546875" style="5" hidden="1" customWidth="1"/>
    <col min="44" max="44" width="9.85546875" style="12" hidden="1" customWidth="1"/>
    <col min="45" max="45" width="8.5703125" style="12" hidden="1" customWidth="1"/>
    <col min="46" max="46" width="10.7109375" style="12" hidden="1" customWidth="1"/>
    <col min="47" max="47" width="11.7109375" style="12" hidden="1" customWidth="1"/>
    <col min="48" max="48" width="9.85546875" style="12" hidden="1" customWidth="1"/>
    <col min="49" max="49" width="9.5703125" style="12" hidden="1" customWidth="1"/>
    <col min="50" max="50" width="8.85546875" style="14" hidden="1" customWidth="1"/>
    <col min="51" max="52" width="8.28515625" style="14" hidden="1" customWidth="1"/>
    <col min="53" max="53" width="10.5703125" style="14" hidden="1" customWidth="1"/>
    <col min="54" max="54" width="9.42578125" style="14" hidden="1" customWidth="1"/>
    <col min="55" max="56" width="9.140625" style="14" hidden="1" customWidth="1"/>
    <col min="57" max="57" width="11.85546875" style="7" hidden="1" customWidth="1"/>
    <col min="58" max="58" width="12.7109375" style="5" hidden="1" customWidth="1"/>
    <col min="59" max="59" width="9.5703125" style="5" hidden="1" customWidth="1"/>
    <col min="60" max="60" width="10" style="5" hidden="1" customWidth="1"/>
    <col min="61" max="61" width="9.7109375" style="5" hidden="1" customWidth="1"/>
    <col min="62" max="63" width="9.85546875" style="12" hidden="1" customWidth="1"/>
    <col min="64" max="64" width="9.5703125" style="12" hidden="1" customWidth="1"/>
    <col min="65" max="65" width="11.42578125" style="12" hidden="1" customWidth="1"/>
    <col min="66" max="66" width="9.42578125" style="12" hidden="1" customWidth="1"/>
    <col min="67" max="67" width="9.28515625" style="12" hidden="1" customWidth="1"/>
    <col min="68" max="68" width="8.85546875" style="14" hidden="1" customWidth="1"/>
    <col min="69" max="70" width="8.28515625" style="14" hidden="1" customWidth="1"/>
    <col min="71" max="71" width="10.5703125" style="14" hidden="1" customWidth="1"/>
    <col min="72" max="72" width="9.42578125" style="14" hidden="1" customWidth="1"/>
    <col min="73" max="73" width="9.5703125" style="14" hidden="1" customWidth="1"/>
    <col min="74" max="74" width="9.140625" style="14" hidden="1" customWidth="1"/>
    <col min="75" max="75" width="11.7109375" style="7" customWidth="1"/>
    <col min="76" max="76" width="12.7109375" style="5" customWidth="1"/>
    <col min="77" max="77" width="11.28515625" style="22" customWidth="1"/>
    <col min="78" max="78" width="8.7109375" style="22" customWidth="1"/>
    <col min="79" max="79" width="9.7109375" style="22" customWidth="1"/>
    <col min="80" max="80" width="9.85546875" style="25" customWidth="1"/>
    <col min="81" max="81" width="9.7109375" style="25" customWidth="1"/>
    <col min="82" max="82" width="9.5703125" style="25" customWidth="1"/>
    <col min="83" max="83" width="9.42578125" style="25" customWidth="1"/>
    <col min="84" max="84" width="9.85546875" style="25" customWidth="1"/>
    <col min="85" max="85" width="8.85546875" style="228" customWidth="1"/>
    <col min="86" max="86" width="10.42578125" style="228" customWidth="1"/>
    <col min="87" max="87" width="11.85546875" style="228" customWidth="1"/>
    <col min="88" max="88" width="11.5703125" style="228" customWidth="1"/>
    <col min="89" max="89" width="9.42578125" style="228" customWidth="1"/>
    <col min="90" max="90" width="8.42578125" style="228" customWidth="1"/>
    <col min="91" max="91" width="9.140625" style="228" customWidth="1"/>
    <col min="92" max="92" width="11.7109375" style="7" customWidth="1"/>
    <col min="93" max="93" width="12.7109375" style="5" customWidth="1"/>
    <col min="94" max="94" width="11.28515625" style="22" customWidth="1"/>
    <col min="95" max="95" width="8.7109375" style="22" customWidth="1"/>
    <col min="96" max="96" width="9.7109375" style="22" customWidth="1"/>
    <col min="97" max="97" width="9.85546875" style="25" customWidth="1"/>
    <col min="98" max="98" width="9.7109375" style="25" customWidth="1"/>
    <col min="99" max="99" width="9.5703125" style="25" customWidth="1"/>
    <col min="100" max="100" width="11.7109375" style="25" customWidth="1"/>
    <col min="101" max="101" width="9.85546875" style="25" customWidth="1"/>
    <col min="102" max="102" width="8.85546875" style="228" customWidth="1"/>
    <col min="103" max="103" width="10.42578125" style="228" customWidth="1"/>
    <col min="104" max="104" width="11.85546875" style="228" customWidth="1"/>
    <col min="105" max="105" width="11.5703125" style="228" customWidth="1"/>
    <col min="106" max="106" width="9.42578125" style="228" customWidth="1"/>
    <col min="107" max="107" width="8.42578125" style="228" customWidth="1"/>
    <col min="108" max="108" width="9.140625" style="228" customWidth="1"/>
    <col min="109" max="109" width="11.7109375" style="7" customWidth="1"/>
    <col min="110" max="110" width="12.7109375" style="5" customWidth="1"/>
    <col min="111" max="111" width="11.28515625" style="22" customWidth="1"/>
    <col min="112" max="112" width="8.7109375" style="22" customWidth="1"/>
    <col min="113" max="113" width="9.7109375" style="22" customWidth="1"/>
    <col min="114" max="114" width="9.85546875" style="25" customWidth="1"/>
    <col min="115" max="115" width="9.7109375" style="25" customWidth="1"/>
    <col min="116" max="116" width="9.5703125" style="25" customWidth="1"/>
    <col min="117" max="117" width="11.7109375" style="25" customWidth="1"/>
    <col min="118" max="118" width="9.85546875" style="25" customWidth="1"/>
    <col min="119" max="119" width="8.85546875" style="228" customWidth="1"/>
    <col min="120" max="120" width="10.42578125" style="228" customWidth="1"/>
    <col min="121" max="121" width="11.85546875" style="228" customWidth="1"/>
    <col min="122" max="122" width="11.5703125" style="228" customWidth="1"/>
    <col min="123" max="123" width="9.42578125" style="228" customWidth="1"/>
    <col min="124" max="124" width="8.42578125" style="228" customWidth="1"/>
    <col min="125" max="125" width="9.140625" style="228" customWidth="1"/>
  </cols>
  <sheetData>
    <row r="1" spans="1:125" s="1" customFormat="1" ht="17.25">
      <c r="A1" s="2" t="s">
        <v>18</v>
      </c>
      <c r="B1" s="2"/>
      <c r="C1" s="2"/>
      <c r="D1" s="83"/>
      <c r="E1" s="4"/>
      <c r="F1" s="4"/>
      <c r="G1" s="4"/>
      <c r="H1" s="4"/>
      <c r="I1" s="4"/>
      <c r="J1" s="11"/>
      <c r="K1" s="11"/>
      <c r="L1" s="11"/>
      <c r="M1" s="11"/>
      <c r="N1" s="11"/>
      <c r="O1" s="13"/>
      <c r="P1" s="13"/>
      <c r="Q1" s="13"/>
      <c r="R1" s="13"/>
      <c r="S1" s="13"/>
      <c r="T1" s="13"/>
      <c r="U1" s="13"/>
      <c r="V1" s="18"/>
      <c r="W1" s="4"/>
      <c r="X1" s="63"/>
      <c r="Y1" s="2"/>
      <c r="Z1" s="2"/>
      <c r="AA1" s="227"/>
      <c r="AB1" s="227"/>
      <c r="AC1" s="227"/>
      <c r="AD1" s="227"/>
      <c r="AE1" s="227"/>
      <c r="AF1" s="13"/>
      <c r="AG1" s="13"/>
      <c r="AH1" s="13"/>
      <c r="AI1" s="13"/>
      <c r="AJ1" s="13"/>
      <c r="AK1" s="13"/>
      <c r="AL1" s="13"/>
      <c r="AM1" s="18"/>
      <c r="AN1" s="4"/>
      <c r="AO1" s="52"/>
      <c r="AP1" s="4"/>
      <c r="AQ1" s="4"/>
      <c r="AR1" s="11"/>
      <c r="AS1" s="11"/>
      <c r="AT1" s="11"/>
      <c r="AU1" s="11"/>
      <c r="AV1" s="11"/>
      <c r="AW1" s="11"/>
      <c r="AX1" s="13"/>
      <c r="AY1" s="13"/>
      <c r="AZ1" s="13"/>
      <c r="BA1" s="13"/>
      <c r="BB1" s="13"/>
      <c r="BC1" s="13"/>
      <c r="BD1" s="13"/>
      <c r="BE1" s="18"/>
      <c r="BF1" s="4"/>
      <c r="BG1" s="52"/>
      <c r="BH1" s="4"/>
      <c r="BI1" s="4"/>
      <c r="BJ1" s="11"/>
      <c r="BK1" s="11"/>
      <c r="BL1" s="11"/>
      <c r="BM1" s="11"/>
      <c r="BN1" s="11"/>
      <c r="BO1" s="11"/>
      <c r="BP1" s="13"/>
      <c r="BQ1" s="13"/>
      <c r="BR1" s="13"/>
      <c r="BS1" s="13"/>
      <c r="BT1" s="13"/>
      <c r="BU1" s="13"/>
      <c r="BV1" s="13"/>
      <c r="BW1" s="18"/>
      <c r="BX1" s="4"/>
      <c r="BY1" s="63"/>
      <c r="BZ1" s="2"/>
      <c r="CA1" s="2"/>
      <c r="CB1" s="227"/>
      <c r="CC1" s="227"/>
      <c r="CD1" s="227"/>
      <c r="CE1" s="227"/>
      <c r="CF1" s="227"/>
      <c r="CG1" s="13"/>
      <c r="CH1" s="13"/>
      <c r="CI1" s="13"/>
      <c r="CJ1" s="13"/>
      <c r="CK1" s="13"/>
      <c r="CL1" s="13"/>
      <c r="CM1" s="13"/>
      <c r="CN1" s="18"/>
      <c r="CO1" s="4"/>
      <c r="CP1" s="63"/>
      <c r="CQ1" s="2"/>
      <c r="CR1" s="2"/>
      <c r="CS1" s="227"/>
      <c r="CT1" s="227"/>
      <c r="CU1" s="227"/>
      <c r="CV1" s="227"/>
      <c r="CW1" s="227"/>
      <c r="CX1" s="13"/>
      <c r="CY1" s="13"/>
      <c r="CZ1" s="13"/>
      <c r="DA1" s="13"/>
      <c r="DB1" s="13"/>
      <c r="DC1" s="13"/>
      <c r="DD1" s="13"/>
      <c r="DE1" s="18"/>
      <c r="DF1" s="4"/>
      <c r="DG1" s="63"/>
      <c r="DH1" s="2"/>
      <c r="DI1" s="2"/>
      <c r="DJ1" s="227"/>
      <c r="DK1" s="227"/>
      <c r="DL1" s="227"/>
      <c r="DM1" s="227"/>
      <c r="DN1" s="227"/>
      <c r="DO1" s="13"/>
      <c r="DP1" s="13"/>
      <c r="DQ1" s="13"/>
      <c r="DR1" s="13"/>
      <c r="DS1" s="13"/>
      <c r="DT1" s="13"/>
      <c r="DU1" s="13"/>
    </row>
    <row r="2" spans="1:125" s="1" customFormat="1" ht="18.75" customHeight="1" thickBot="1">
      <c r="A2" s="8"/>
      <c r="B2" s="33"/>
      <c r="C2" s="126"/>
      <c r="D2" s="83"/>
      <c r="E2" s="4"/>
      <c r="F2" s="4"/>
      <c r="G2" s="4"/>
      <c r="H2" s="4"/>
      <c r="I2" s="4"/>
      <c r="J2" s="11"/>
      <c r="K2" s="11"/>
      <c r="L2" s="11"/>
      <c r="M2" s="11"/>
      <c r="N2" s="11"/>
      <c r="O2" s="13"/>
      <c r="P2" s="13"/>
      <c r="Q2" s="13"/>
      <c r="R2" s="13"/>
      <c r="S2" s="13"/>
      <c r="T2" s="13"/>
      <c r="U2" s="13"/>
      <c r="V2" s="18"/>
      <c r="W2" s="4"/>
      <c r="X2" s="2"/>
      <c r="Y2" s="2"/>
      <c r="Z2" s="2"/>
      <c r="AA2" s="227"/>
      <c r="AB2" s="227"/>
      <c r="AC2" s="227"/>
      <c r="AD2" s="227"/>
      <c r="AE2" s="227"/>
      <c r="AF2" s="13"/>
      <c r="AG2" s="13"/>
      <c r="AH2" s="13"/>
      <c r="AI2" s="13"/>
      <c r="AJ2" s="13"/>
      <c r="AK2" s="13"/>
      <c r="AL2" s="13"/>
      <c r="AM2" s="18"/>
      <c r="AN2" s="4"/>
      <c r="AO2" s="4"/>
      <c r="AP2" s="4"/>
      <c r="AQ2" s="4"/>
      <c r="AR2" s="11"/>
      <c r="AS2" s="11"/>
      <c r="AT2" s="11"/>
      <c r="AU2" s="11"/>
      <c r="AV2" s="11"/>
      <c r="AW2" s="11"/>
      <c r="AX2" s="13"/>
      <c r="AY2" s="13"/>
      <c r="AZ2" s="13"/>
      <c r="BA2" s="13"/>
      <c r="BB2" s="13"/>
      <c r="BC2" s="13"/>
      <c r="BD2" s="13"/>
      <c r="BE2" s="18"/>
      <c r="BF2" s="4"/>
      <c r="BG2" s="4"/>
      <c r="BH2" s="4"/>
      <c r="BI2" s="4"/>
      <c r="BJ2" s="11"/>
      <c r="BK2" s="11"/>
      <c r="BL2" s="11"/>
      <c r="BM2" s="11"/>
      <c r="BN2" s="11"/>
      <c r="BO2" s="11"/>
      <c r="BP2" s="13"/>
      <c r="BQ2" s="13"/>
      <c r="BR2" s="13"/>
      <c r="BS2" s="13"/>
      <c r="BT2" s="13"/>
      <c r="BU2" s="13"/>
      <c r="BV2" s="13"/>
      <c r="BW2" s="18"/>
      <c r="BX2" s="4"/>
      <c r="BY2" s="2"/>
      <c r="BZ2" s="2"/>
      <c r="CA2" s="2"/>
      <c r="CB2" s="227"/>
      <c r="CC2" s="227"/>
      <c r="CD2" s="227"/>
      <c r="CE2" s="227"/>
      <c r="CF2" s="227"/>
      <c r="CG2" s="13"/>
      <c r="CH2" s="13"/>
      <c r="CI2" s="13"/>
      <c r="CJ2" s="13"/>
      <c r="CK2" s="13"/>
      <c r="CL2" s="13"/>
      <c r="CM2" s="13"/>
      <c r="CN2" s="18"/>
      <c r="CO2" s="4"/>
      <c r="CP2" s="2"/>
      <c r="CQ2" s="2"/>
      <c r="CR2" s="2"/>
      <c r="CS2" s="227"/>
      <c r="CT2" s="227"/>
      <c r="CU2" s="227"/>
      <c r="CV2" s="227"/>
      <c r="CW2" s="227"/>
      <c r="CX2" s="13"/>
      <c r="CY2" s="13"/>
      <c r="CZ2" s="13"/>
      <c r="DA2" s="13"/>
      <c r="DB2" s="13"/>
      <c r="DC2" s="13"/>
      <c r="DD2" s="13"/>
      <c r="DE2" s="18"/>
      <c r="DF2" s="4"/>
      <c r="DG2" s="2"/>
      <c r="DH2" s="2"/>
      <c r="DI2" s="2"/>
      <c r="DJ2" s="227"/>
      <c r="DK2" s="227"/>
      <c r="DL2" s="227"/>
      <c r="DM2" s="227"/>
      <c r="DN2" s="227"/>
      <c r="DO2" s="13"/>
      <c r="DP2" s="13"/>
      <c r="DQ2" s="13"/>
      <c r="DR2" s="13"/>
      <c r="DS2" s="13"/>
      <c r="DT2" s="13"/>
      <c r="DU2" s="13"/>
    </row>
    <row r="3" spans="1:125" ht="24" customHeight="1">
      <c r="A3" s="1674" t="s">
        <v>4</v>
      </c>
      <c r="B3" s="1675"/>
      <c r="C3" s="1678" t="s">
        <v>133</v>
      </c>
      <c r="D3" s="1681" t="s">
        <v>157</v>
      </c>
      <c r="E3" s="1681"/>
      <c r="F3" s="1681"/>
      <c r="G3" s="1681"/>
      <c r="H3" s="1681"/>
      <c r="I3" s="1681"/>
      <c r="J3" s="1681"/>
      <c r="K3" s="1681"/>
      <c r="L3" s="1681"/>
      <c r="M3" s="1681"/>
      <c r="N3" s="1681"/>
      <c r="O3" s="1681"/>
      <c r="P3" s="1681"/>
      <c r="Q3" s="1681"/>
      <c r="R3" s="1681"/>
      <c r="S3" s="1681"/>
      <c r="T3" s="1681"/>
      <c r="U3" s="1681"/>
      <c r="V3" s="1690" t="s">
        <v>36</v>
      </c>
      <c r="W3" s="1691"/>
      <c r="X3" s="1691"/>
      <c r="Y3" s="1691"/>
      <c r="Z3" s="1691"/>
      <c r="AA3" s="1691"/>
      <c r="AB3" s="1691"/>
      <c r="AC3" s="1691"/>
      <c r="AD3" s="1691"/>
      <c r="AE3" s="1691"/>
      <c r="AF3" s="1691"/>
      <c r="AG3" s="1691"/>
      <c r="AH3" s="1691"/>
      <c r="AI3" s="1691"/>
      <c r="AJ3" s="1691"/>
      <c r="AK3" s="1691"/>
      <c r="AL3" s="1692"/>
      <c r="AM3" s="1702" t="s">
        <v>141</v>
      </c>
      <c r="AN3" s="1703"/>
      <c r="AO3" s="1703"/>
      <c r="AP3" s="1703"/>
      <c r="AQ3" s="1703"/>
      <c r="AR3" s="1703"/>
      <c r="AS3" s="1703"/>
      <c r="AT3" s="1703"/>
      <c r="AU3" s="1703"/>
      <c r="AV3" s="1703"/>
      <c r="AW3" s="1703"/>
      <c r="AX3" s="1703"/>
      <c r="AY3" s="1703"/>
      <c r="AZ3" s="1703"/>
      <c r="BA3" s="1703"/>
      <c r="BB3" s="1703"/>
      <c r="BC3" s="1703"/>
      <c r="BD3" s="1704"/>
      <c r="BE3" s="1707" t="s">
        <v>142</v>
      </c>
      <c r="BF3" s="1708"/>
      <c r="BG3" s="1708"/>
      <c r="BH3" s="1708"/>
      <c r="BI3" s="1708"/>
      <c r="BJ3" s="1708"/>
      <c r="BK3" s="1708"/>
      <c r="BL3" s="1708"/>
      <c r="BM3" s="1708"/>
      <c r="BN3" s="1708"/>
      <c r="BO3" s="1708"/>
      <c r="BP3" s="1708"/>
      <c r="BQ3" s="1708"/>
      <c r="BR3" s="1708"/>
      <c r="BS3" s="1708"/>
      <c r="BT3" s="1708"/>
      <c r="BU3" s="1708"/>
      <c r="BV3" s="1708"/>
      <c r="BW3" s="1653" t="s">
        <v>141</v>
      </c>
      <c r="BX3" s="1654"/>
      <c r="BY3" s="1654"/>
      <c r="BZ3" s="1654"/>
      <c r="CA3" s="1654"/>
      <c r="CB3" s="1654"/>
      <c r="CC3" s="1654"/>
      <c r="CD3" s="1654"/>
      <c r="CE3" s="1654"/>
      <c r="CF3" s="1654"/>
      <c r="CG3" s="1654"/>
      <c r="CH3" s="1654"/>
      <c r="CI3" s="1654"/>
      <c r="CJ3" s="1654"/>
      <c r="CK3" s="1654"/>
      <c r="CL3" s="1654"/>
      <c r="CM3" s="1655"/>
      <c r="CN3" s="1647" t="s">
        <v>142</v>
      </c>
      <c r="CO3" s="1647"/>
      <c r="CP3" s="1647"/>
      <c r="CQ3" s="1647"/>
      <c r="CR3" s="1647"/>
      <c r="CS3" s="1647"/>
      <c r="CT3" s="1647"/>
      <c r="CU3" s="1647"/>
      <c r="CV3" s="1647"/>
      <c r="CW3" s="1647"/>
      <c r="CX3" s="1647"/>
      <c r="CY3" s="1647"/>
      <c r="CZ3" s="1647"/>
      <c r="DA3" s="1647"/>
      <c r="DB3" s="1647"/>
      <c r="DC3" s="1647"/>
      <c r="DD3" s="1648"/>
      <c r="DE3" s="1638" t="s">
        <v>158</v>
      </c>
      <c r="DF3" s="1639"/>
      <c r="DG3" s="1639"/>
      <c r="DH3" s="1639"/>
      <c r="DI3" s="1639"/>
      <c r="DJ3" s="1639"/>
      <c r="DK3" s="1639"/>
      <c r="DL3" s="1639"/>
      <c r="DM3" s="1639"/>
      <c r="DN3" s="1639"/>
      <c r="DO3" s="1639"/>
      <c r="DP3" s="1639"/>
      <c r="DQ3" s="1639"/>
      <c r="DR3" s="1639"/>
      <c r="DS3" s="1639"/>
      <c r="DT3" s="1639"/>
      <c r="DU3" s="1640"/>
    </row>
    <row r="4" spans="1:125" ht="40.5" customHeight="1">
      <c r="A4" s="1676"/>
      <c r="B4" s="1677"/>
      <c r="C4" s="1679"/>
      <c r="D4" s="1664" t="s">
        <v>17</v>
      </c>
      <c r="E4" s="1670" t="s">
        <v>31</v>
      </c>
      <c r="F4" s="1670" t="s">
        <v>136</v>
      </c>
      <c r="G4" s="1670" t="s">
        <v>30</v>
      </c>
      <c r="H4" s="1670" t="s">
        <v>32</v>
      </c>
      <c r="I4" s="1670" t="s">
        <v>33</v>
      </c>
      <c r="J4" s="1668" t="s">
        <v>34</v>
      </c>
      <c r="K4" s="1668" t="s">
        <v>21</v>
      </c>
      <c r="L4" s="1668" t="s">
        <v>22</v>
      </c>
      <c r="M4" s="1670" t="s">
        <v>136</v>
      </c>
      <c r="N4" s="1670" t="s">
        <v>19</v>
      </c>
      <c r="O4" s="1668" t="s">
        <v>20</v>
      </c>
      <c r="P4" s="1668" t="s">
        <v>28</v>
      </c>
      <c r="Q4" s="1668" t="s">
        <v>134</v>
      </c>
      <c r="R4" s="1668" t="s">
        <v>135</v>
      </c>
      <c r="S4" s="1668" t="s">
        <v>24</v>
      </c>
      <c r="T4" s="1668" t="s">
        <v>23</v>
      </c>
      <c r="U4" s="1666" t="s">
        <v>35</v>
      </c>
      <c r="V4" s="1693" t="s">
        <v>17</v>
      </c>
      <c r="W4" s="1695" t="s">
        <v>31</v>
      </c>
      <c r="X4" s="1695" t="s">
        <v>30</v>
      </c>
      <c r="Y4" s="1695" t="s">
        <v>32</v>
      </c>
      <c r="Z4" s="1695" t="s">
        <v>33</v>
      </c>
      <c r="AA4" s="1697" t="s">
        <v>34</v>
      </c>
      <c r="AB4" s="1697" t="s">
        <v>21</v>
      </c>
      <c r="AC4" s="1697" t="s">
        <v>22</v>
      </c>
      <c r="AD4" s="1628" t="s">
        <v>136</v>
      </c>
      <c r="AE4" s="1695" t="s">
        <v>19</v>
      </c>
      <c r="AF4" s="1697" t="s">
        <v>20</v>
      </c>
      <c r="AG4" s="1697" t="s">
        <v>28</v>
      </c>
      <c r="AH4" s="1697" t="s">
        <v>134</v>
      </c>
      <c r="AI4" s="1697" t="s">
        <v>135</v>
      </c>
      <c r="AJ4" s="1698" t="s">
        <v>24</v>
      </c>
      <c r="AK4" s="1698" t="s">
        <v>23</v>
      </c>
      <c r="AL4" s="1700" t="s">
        <v>35</v>
      </c>
      <c r="AM4" s="1705" t="s">
        <v>17</v>
      </c>
      <c r="AN4" s="1682" t="s">
        <v>31</v>
      </c>
      <c r="AO4" s="1682" t="s">
        <v>30</v>
      </c>
      <c r="AP4" s="1682" t="s">
        <v>32</v>
      </c>
      <c r="AQ4" s="1682" t="s">
        <v>33</v>
      </c>
      <c r="AR4" s="1688" t="s">
        <v>34</v>
      </c>
      <c r="AS4" s="1688" t="s">
        <v>21</v>
      </c>
      <c r="AT4" s="1688" t="s">
        <v>22</v>
      </c>
      <c r="AU4" s="1688" t="s">
        <v>29</v>
      </c>
      <c r="AV4" s="1682" t="s">
        <v>19</v>
      </c>
      <c r="AW4" s="1682" t="s">
        <v>137</v>
      </c>
      <c r="AX4" s="1688" t="s">
        <v>20</v>
      </c>
      <c r="AY4" s="1688" t="s">
        <v>28</v>
      </c>
      <c r="AZ4" s="1688" t="s">
        <v>134</v>
      </c>
      <c r="BA4" s="1688" t="s">
        <v>135</v>
      </c>
      <c r="BB4" s="1688" t="s">
        <v>24</v>
      </c>
      <c r="BC4" s="1688" t="s">
        <v>23</v>
      </c>
      <c r="BD4" s="1686" t="s">
        <v>35</v>
      </c>
      <c r="BE4" s="1709" t="s">
        <v>17</v>
      </c>
      <c r="BF4" s="1711" t="s">
        <v>31</v>
      </c>
      <c r="BG4" s="1711" t="s">
        <v>30</v>
      </c>
      <c r="BH4" s="1711" t="s">
        <v>32</v>
      </c>
      <c r="BI4" s="1711" t="s">
        <v>33</v>
      </c>
      <c r="BJ4" s="1684" t="s">
        <v>34</v>
      </c>
      <c r="BK4" s="1684" t="s">
        <v>21</v>
      </c>
      <c r="BL4" s="1684" t="s">
        <v>22</v>
      </c>
      <c r="BM4" s="1684" t="s">
        <v>29</v>
      </c>
      <c r="BN4" s="1711" t="s">
        <v>19</v>
      </c>
      <c r="BO4" s="1711" t="s">
        <v>137</v>
      </c>
      <c r="BP4" s="1684" t="s">
        <v>20</v>
      </c>
      <c r="BQ4" s="1684" t="s">
        <v>28</v>
      </c>
      <c r="BR4" s="1684" t="s">
        <v>134</v>
      </c>
      <c r="BS4" s="1684" t="s">
        <v>135</v>
      </c>
      <c r="BT4" s="1684" t="s">
        <v>24</v>
      </c>
      <c r="BU4" s="1684" t="s">
        <v>23</v>
      </c>
      <c r="BV4" s="1661" t="s">
        <v>35</v>
      </c>
      <c r="BW4" s="1656" t="s">
        <v>17</v>
      </c>
      <c r="BX4" s="1658" t="s">
        <v>31</v>
      </c>
      <c r="BY4" s="1658" t="s">
        <v>30</v>
      </c>
      <c r="BZ4" s="1658" t="s">
        <v>32</v>
      </c>
      <c r="CA4" s="1658" t="s">
        <v>33</v>
      </c>
      <c r="CB4" s="1643" t="s">
        <v>34</v>
      </c>
      <c r="CC4" s="1643" t="s">
        <v>21</v>
      </c>
      <c r="CD4" s="1643" t="s">
        <v>22</v>
      </c>
      <c r="CE4" s="1660" t="s">
        <v>383</v>
      </c>
      <c r="CF4" s="1658" t="s">
        <v>19</v>
      </c>
      <c r="CG4" s="1643" t="s">
        <v>20</v>
      </c>
      <c r="CH4" s="1643" t="s">
        <v>28</v>
      </c>
      <c r="CI4" s="1643" t="s">
        <v>134</v>
      </c>
      <c r="CJ4" s="1643" t="s">
        <v>135</v>
      </c>
      <c r="CK4" s="1643" t="s">
        <v>24</v>
      </c>
      <c r="CL4" s="1643" t="s">
        <v>23</v>
      </c>
      <c r="CM4" s="1645" t="s">
        <v>35</v>
      </c>
      <c r="CN4" s="1649" t="s">
        <v>17</v>
      </c>
      <c r="CO4" s="1651" t="s">
        <v>31</v>
      </c>
      <c r="CP4" s="1651" t="s">
        <v>30</v>
      </c>
      <c r="CQ4" s="1651" t="s">
        <v>32</v>
      </c>
      <c r="CR4" s="1651" t="s">
        <v>33</v>
      </c>
      <c r="CS4" s="1634" t="s">
        <v>34</v>
      </c>
      <c r="CT4" s="1634" t="s">
        <v>21</v>
      </c>
      <c r="CU4" s="1634" t="s">
        <v>22</v>
      </c>
      <c r="CV4" s="1634" t="s">
        <v>384</v>
      </c>
      <c r="CW4" s="1651" t="s">
        <v>19</v>
      </c>
      <c r="CX4" s="1634" t="s">
        <v>20</v>
      </c>
      <c r="CY4" s="1634" t="s">
        <v>28</v>
      </c>
      <c r="CZ4" s="1634" t="s">
        <v>134</v>
      </c>
      <c r="DA4" s="1634" t="s">
        <v>135</v>
      </c>
      <c r="DB4" s="1634" t="s">
        <v>24</v>
      </c>
      <c r="DC4" s="1634" t="s">
        <v>23</v>
      </c>
      <c r="DD4" s="1636" t="s">
        <v>35</v>
      </c>
      <c r="DE4" s="1641" t="s">
        <v>17</v>
      </c>
      <c r="DF4" s="1632" t="s">
        <v>31</v>
      </c>
      <c r="DG4" s="1632" t="s">
        <v>30</v>
      </c>
      <c r="DH4" s="1632" t="s">
        <v>32</v>
      </c>
      <c r="DI4" s="1632" t="s">
        <v>33</v>
      </c>
      <c r="DJ4" s="1628" t="s">
        <v>34</v>
      </c>
      <c r="DK4" s="1628" t="s">
        <v>21</v>
      </c>
      <c r="DL4" s="1628" t="s">
        <v>22</v>
      </c>
      <c r="DM4" s="1628" t="s">
        <v>384</v>
      </c>
      <c r="DN4" s="1632" t="s">
        <v>19</v>
      </c>
      <c r="DO4" s="1628" t="s">
        <v>20</v>
      </c>
      <c r="DP4" s="1628" t="s">
        <v>28</v>
      </c>
      <c r="DQ4" s="1628" t="s">
        <v>134</v>
      </c>
      <c r="DR4" s="1628" t="s">
        <v>135</v>
      </c>
      <c r="DS4" s="1628" t="s">
        <v>24</v>
      </c>
      <c r="DT4" s="1628" t="s">
        <v>23</v>
      </c>
      <c r="DU4" s="1630" t="s">
        <v>35</v>
      </c>
    </row>
    <row r="5" spans="1:125" s="54" customFormat="1" ht="84" customHeight="1" thickBot="1">
      <c r="A5" s="1676"/>
      <c r="B5" s="1677"/>
      <c r="C5" s="1680"/>
      <c r="D5" s="1665"/>
      <c r="E5" s="1671"/>
      <c r="F5" s="1671"/>
      <c r="G5" s="1671"/>
      <c r="H5" s="1671"/>
      <c r="I5" s="1671"/>
      <c r="J5" s="1669"/>
      <c r="K5" s="1669"/>
      <c r="L5" s="1669"/>
      <c r="M5" s="1671"/>
      <c r="N5" s="1671"/>
      <c r="O5" s="1669"/>
      <c r="P5" s="1669"/>
      <c r="Q5" s="1669"/>
      <c r="R5" s="1669"/>
      <c r="S5" s="1669"/>
      <c r="T5" s="1669"/>
      <c r="U5" s="1667"/>
      <c r="V5" s="1694"/>
      <c r="W5" s="1696"/>
      <c r="X5" s="1696"/>
      <c r="Y5" s="1696"/>
      <c r="Z5" s="1696"/>
      <c r="AA5" s="1698"/>
      <c r="AB5" s="1698"/>
      <c r="AC5" s="1698"/>
      <c r="AD5" s="1629"/>
      <c r="AE5" s="1696"/>
      <c r="AF5" s="1698"/>
      <c r="AG5" s="1698"/>
      <c r="AH5" s="1698"/>
      <c r="AI5" s="1698"/>
      <c r="AJ5" s="1699"/>
      <c r="AK5" s="1699"/>
      <c r="AL5" s="1701"/>
      <c r="AM5" s="1706"/>
      <c r="AN5" s="1683"/>
      <c r="AO5" s="1683"/>
      <c r="AP5" s="1683"/>
      <c r="AQ5" s="1683"/>
      <c r="AR5" s="1689"/>
      <c r="AS5" s="1689"/>
      <c r="AT5" s="1689"/>
      <c r="AU5" s="1689"/>
      <c r="AV5" s="1683"/>
      <c r="AW5" s="1683"/>
      <c r="AX5" s="1689"/>
      <c r="AY5" s="1689"/>
      <c r="AZ5" s="1689"/>
      <c r="BA5" s="1689"/>
      <c r="BB5" s="1689"/>
      <c r="BC5" s="1689"/>
      <c r="BD5" s="1687"/>
      <c r="BE5" s="1710"/>
      <c r="BF5" s="1712"/>
      <c r="BG5" s="1712"/>
      <c r="BH5" s="1712"/>
      <c r="BI5" s="1712"/>
      <c r="BJ5" s="1685"/>
      <c r="BK5" s="1685"/>
      <c r="BL5" s="1685"/>
      <c r="BM5" s="1685"/>
      <c r="BN5" s="1712"/>
      <c r="BO5" s="1712"/>
      <c r="BP5" s="1685"/>
      <c r="BQ5" s="1685"/>
      <c r="BR5" s="1685"/>
      <c r="BS5" s="1685"/>
      <c r="BT5" s="1685"/>
      <c r="BU5" s="1685"/>
      <c r="BV5" s="1662"/>
      <c r="BW5" s="1657"/>
      <c r="BX5" s="1659"/>
      <c r="BY5" s="1659"/>
      <c r="BZ5" s="1659"/>
      <c r="CA5" s="1659"/>
      <c r="CB5" s="1644"/>
      <c r="CC5" s="1644"/>
      <c r="CD5" s="1644"/>
      <c r="CE5" s="1644"/>
      <c r="CF5" s="1659"/>
      <c r="CG5" s="1644"/>
      <c r="CH5" s="1644"/>
      <c r="CI5" s="1644"/>
      <c r="CJ5" s="1644"/>
      <c r="CK5" s="1644"/>
      <c r="CL5" s="1644"/>
      <c r="CM5" s="1646"/>
      <c r="CN5" s="1650"/>
      <c r="CO5" s="1652"/>
      <c r="CP5" s="1652"/>
      <c r="CQ5" s="1652"/>
      <c r="CR5" s="1652"/>
      <c r="CS5" s="1635"/>
      <c r="CT5" s="1635"/>
      <c r="CU5" s="1635"/>
      <c r="CV5" s="1635"/>
      <c r="CW5" s="1652"/>
      <c r="CX5" s="1635"/>
      <c r="CY5" s="1635"/>
      <c r="CZ5" s="1635"/>
      <c r="DA5" s="1635"/>
      <c r="DB5" s="1635"/>
      <c r="DC5" s="1635"/>
      <c r="DD5" s="1637"/>
      <c r="DE5" s="1642"/>
      <c r="DF5" s="1633"/>
      <c r="DG5" s="1633"/>
      <c r="DH5" s="1633"/>
      <c r="DI5" s="1633"/>
      <c r="DJ5" s="1629"/>
      <c r="DK5" s="1629"/>
      <c r="DL5" s="1629"/>
      <c r="DM5" s="1629"/>
      <c r="DN5" s="1633"/>
      <c r="DO5" s="1629"/>
      <c r="DP5" s="1629"/>
      <c r="DQ5" s="1629"/>
      <c r="DR5" s="1629"/>
      <c r="DS5" s="1629"/>
      <c r="DT5" s="1629"/>
      <c r="DU5" s="1631"/>
    </row>
    <row r="6" spans="1:125" s="51" customFormat="1" ht="40.5" customHeight="1">
      <c r="A6" s="86"/>
      <c r="B6" s="108"/>
      <c r="C6" s="127"/>
      <c r="D6" s="245">
        <f t="shared" ref="D6:U6" si="0">D7+D11+D17+D19+D34+D42+D45</f>
        <v>5995079.71</v>
      </c>
      <c r="E6" s="245">
        <f t="shared" si="0"/>
        <v>4502793.51</v>
      </c>
      <c r="F6" s="245">
        <f t="shared" si="0"/>
        <v>0</v>
      </c>
      <c r="G6" s="245">
        <f t="shared" si="0"/>
        <v>302772.2</v>
      </c>
      <c r="H6" s="245">
        <f t="shared" si="0"/>
        <v>0</v>
      </c>
      <c r="I6" s="245">
        <f t="shared" si="0"/>
        <v>299720.8</v>
      </c>
      <c r="J6" s="245">
        <f t="shared" si="0"/>
        <v>431147.6</v>
      </c>
      <c r="K6" s="245">
        <f t="shared" si="0"/>
        <v>0</v>
      </c>
      <c r="L6" s="245">
        <f t="shared" si="0"/>
        <v>68655</v>
      </c>
      <c r="M6" s="245">
        <f t="shared" si="0"/>
        <v>282618.3</v>
      </c>
      <c r="N6" s="245">
        <f t="shared" si="0"/>
        <v>0</v>
      </c>
      <c r="O6" s="245">
        <f t="shared" si="0"/>
        <v>0</v>
      </c>
      <c r="P6" s="245">
        <f t="shared" si="0"/>
        <v>0</v>
      </c>
      <c r="Q6" s="245">
        <f t="shared" si="0"/>
        <v>0</v>
      </c>
      <c r="R6" s="245">
        <f t="shared" si="0"/>
        <v>71845.8</v>
      </c>
      <c r="S6" s="245">
        <f t="shared" si="0"/>
        <v>0</v>
      </c>
      <c r="T6" s="245">
        <f t="shared" si="0"/>
        <v>7546</v>
      </c>
      <c r="U6" s="391">
        <f t="shared" si="0"/>
        <v>12464.8</v>
      </c>
      <c r="V6" s="247">
        <f t="shared" ref="V6:AL6" si="1">V7+V11+V17+V19+V34+V42</f>
        <v>9214748.59712</v>
      </c>
      <c r="W6" s="246">
        <f t="shared" si="1"/>
        <v>5503241.7971199993</v>
      </c>
      <c r="X6" s="246">
        <f t="shared" si="1"/>
        <v>826892</v>
      </c>
      <c r="Y6" s="246">
        <f t="shared" si="1"/>
        <v>0</v>
      </c>
      <c r="Z6" s="246">
        <f t="shared" si="1"/>
        <v>764069.20000000007</v>
      </c>
      <c r="AA6" s="246">
        <f t="shared" si="1"/>
        <v>524966.30000000005</v>
      </c>
      <c r="AB6" s="246">
        <f t="shared" si="1"/>
        <v>68428</v>
      </c>
      <c r="AC6" s="246">
        <f t="shared" si="1"/>
        <v>186062.8</v>
      </c>
      <c r="AD6" s="246">
        <f t="shared" si="1"/>
        <v>413781.5</v>
      </c>
      <c r="AE6" s="246">
        <f t="shared" si="1"/>
        <v>286496.60000000003</v>
      </c>
      <c r="AF6" s="246">
        <f t="shared" si="1"/>
        <v>62636.6</v>
      </c>
      <c r="AG6" s="246">
        <f t="shared" si="1"/>
        <v>87569.5</v>
      </c>
      <c r="AH6" s="246">
        <f t="shared" si="1"/>
        <v>11042.3</v>
      </c>
      <c r="AI6" s="246">
        <f t="shared" si="1"/>
        <v>420851.1</v>
      </c>
      <c r="AJ6" s="246">
        <f t="shared" si="1"/>
        <v>0</v>
      </c>
      <c r="AK6" s="246">
        <f t="shared" si="1"/>
        <v>43710.9</v>
      </c>
      <c r="AL6" s="248">
        <f t="shared" si="1"/>
        <v>15000</v>
      </c>
      <c r="AM6" s="247" t="e">
        <f>AM7+AM11+AM17+AM19+AM34+AM42+#REF!</f>
        <v>#REF!</v>
      </c>
      <c r="AN6" s="246" t="e">
        <f t="shared" ref="AN6:AV6" si="2">AN7+AN11+AN17+AN19+AN34+AN42</f>
        <v>#REF!</v>
      </c>
      <c r="AO6" s="246" t="e">
        <f t="shared" si="2"/>
        <v>#REF!</v>
      </c>
      <c r="AP6" s="246" t="e">
        <f t="shared" si="2"/>
        <v>#REF!</v>
      </c>
      <c r="AQ6" s="246" t="e">
        <f t="shared" si="2"/>
        <v>#REF!</v>
      </c>
      <c r="AR6" s="246" t="e">
        <f t="shared" si="2"/>
        <v>#REF!</v>
      </c>
      <c r="AS6" s="246" t="e">
        <f t="shared" si="2"/>
        <v>#REF!</v>
      </c>
      <c r="AT6" s="246" t="e">
        <f t="shared" si="2"/>
        <v>#REF!</v>
      </c>
      <c r="AU6" s="246" t="e">
        <f t="shared" si="2"/>
        <v>#REF!</v>
      </c>
      <c r="AV6" s="246" t="e">
        <f t="shared" si="2"/>
        <v>#REF!</v>
      </c>
      <c r="AW6" s="246"/>
      <c r="AX6" s="246" t="e">
        <f t="shared" ref="AX6:BD6" si="3">AX7+AX11+AX17+AX19+AX34+AX42</f>
        <v>#REF!</v>
      </c>
      <c r="AY6" s="246" t="e">
        <f t="shared" si="3"/>
        <v>#REF!</v>
      </c>
      <c r="AZ6" s="246" t="e">
        <f t="shared" si="3"/>
        <v>#REF!</v>
      </c>
      <c r="BA6" s="246" t="e">
        <f t="shared" si="3"/>
        <v>#REF!</v>
      </c>
      <c r="BB6" s="246" t="e">
        <f t="shared" si="3"/>
        <v>#REF!</v>
      </c>
      <c r="BC6" s="246" t="e">
        <f t="shared" si="3"/>
        <v>#REF!</v>
      </c>
      <c r="BD6" s="248" t="e">
        <f t="shared" si="3"/>
        <v>#REF!</v>
      </c>
      <c r="BE6" s="247" t="e">
        <f>BE7+BE11+BE17+BE19+BE34+BE42+#REF!</f>
        <v>#REF!</v>
      </c>
      <c r="BF6" s="246" t="e">
        <f t="shared" ref="BF6:BN6" si="4">BF7+BF11+BF17+BF19+BF34+BF42</f>
        <v>#REF!</v>
      </c>
      <c r="BG6" s="246" t="e">
        <f t="shared" si="4"/>
        <v>#REF!</v>
      </c>
      <c r="BH6" s="246" t="e">
        <f t="shared" si="4"/>
        <v>#REF!</v>
      </c>
      <c r="BI6" s="246" t="e">
        <f t="shared" si="4"/>
        <v>#REF!</v>
      </c>
      <c r="BJ6" s="246" t="e">
        <f t="shared" si="4"/>
        <v>#REF!</v>
      </c>
      <c r="BK6" s="246" t="e">
        <f t="shared" si="4"/>
        <v>#REF!</v>
      </c>
      <c r="BL6" s="246" t="e">
        <f t="shared" si="4"/>
        <v>#REF!</v>
      </c>
      <c r="BM6" s="246" t="e">
        <f t="shared" si="4"/>
        <v>#REF!</v>
      </c>
      <c r="BN6" s="246" t="e">
        <f t="shared" si="4"/>
        <v>#REF!</v>
      </c>
      <c r="BO6" s="246"/>
      <c r="BP6" s="246" t="e">
        <f t="shared" ref="BP6:CU6" si="5">BP7+BP11+BP17+BP19+BP34+BP42</f>
        <v>#REF!</v>
      </c>
      <c r="BQ6" s="246" t="e">
        <f t="shared" si="5"/>
        <v>#REF!</v>
      </c>
      <c r="BR6" s="246" t="e">
        <f t="shared" si="5"/>
        <v>#REF!</v>
      </c>
      <c r="BS6" s="246" t="e">
        <f t="shared" si="5"/>
        <v>#REF!</v>
      </c>
      <c r="BT6" s="246" t="e">
        <f t="shared" si="5"/>
        <v>#REF!</v>
      </c>
      <c r="BU6" s="246" t="e">
        <f t="shared" si="5"/>
        <v>#REF!</v>
      </c>
      <c r="BV6" s="498" t="e">
        <f t="shared" si="5"/>
        <v>#REF!</v>
      </c>
      <c r="BW6" s="247">
        <f t="shared" si="5"/>
        <v>6386217.0999999996</v>
      </c>
      <c r="BX6" s="246">
        <f t="shared" si="5"/>
        <v>5384495</v>
      </c>
      <c r="BY6" s="246">
        <f t="shared" si="5"/>
        <v>452564</v>
      </c>
      <c r="BZ6" s="246">
        <f t="shared" si="5"/>
        <v>0</v>
      </c>
      <c r="CA6" s="246">
        <f t="shared" si="5"/>
        <v>215828.9</v>
      </c>
      <c r="CB6" s="246">
        <f t="shared" si="5"/>
        <v>7000</v>
      </c>
      <c r="CC6" s="246">
        <f t="shared" si="5"/>
        <v>0</v>
      </c>
      <c r="CD6" s="246">
        <f t="shared" si="5"/>
        <v>0</v>
      </c>
      <c r="CE6" s="246">
        <f t="shared" si="5"/>
        <v>282618.3</v>
      </c>
      <c r="CF6" s="246">
        <f t="shared" si="5"/>
        <v>0</v>
      </c>
      <c r="CG6" s="246">
        <f t="shared" si="5"/>
        <v>0</v>
      </c>
      <c r="CH6" s="246">
        <f t="shared" si="5"/>
        <v>0</v>
      </c>
      <c r="CI6" s="246">
        <f t="shared" si="5"/>
        <v>0</v>
      </c>
      <c r="CJ6" s="246">
        <f t="shared" si="5"/>
        <v>0</v>
      </c>
      <c r="CK6" s="246">
        <f t="shared" si="5"/>
        <v>0</v>
      </c>
      <c r="CL6" s="246">
        <f t="shared" si="5"/>
        <v>43710.9</v>
      </c>
      <c r="CM6" s="248">
        <f t="shared" si="5"/>
        <v>0</v>
      </c>
      <c r="CN6" s="245">
        <f t="shared" si="5"/>
        <v>6466259.2999999998</v>
      </c>
      <c r="CO6" s="246">
        <f t="shared" si="5"/>
        <v>4072222.1000000006</v>
      </c>
      <c r="CP6" s="246">
        <f t="shared" si="5"/>
        <v>452564</v>
      </c>
      <c r="CQ6" s="246">
        <f t="shared" si="5"/>
        <v>0</v>
      </c>
      <c r="CR6" s="246">
        <f t="shared" si="5"/>
        <v>215828.9</v>
      </c>
      <c r="CS6" s="246">
        <f t="shared" si="5"/>
        <v>7000</v>
      </c>
      <c r="CT6" s="246">
        <f t="shared" si="5"/>
        <v>0</v>
      </c>
      <c r="CU6" s="246">
        <f t="shared" si="5"/>
        <v>0</v>
      </c>
      <c r="CV6" s="246">
        <f t="shared" ref="CV6:DU6" si="6">CV7+CV11+CV17+CV19+CV34+CV42</f>
        <v>282618.3</v>
      </c>
      <c r="CW6" s="246">
        <f t="shared" si="6"/>
        <v>0</v>
      </c>
      <c r="CX6" s="246">
        <f t="shared" si="6"/>
        <v>0</v>
      </c>
      <c r="CY6" s="246">
        <f t="shared" si="6"/>
        <v>0</v>
      </c>
      <c r="CZ6" s="246">
        <f t="shared" si="6"/>
        <v>0</v>
      </c>
      <c r="DA6" s="246">
        <f t="shared" si="6"/>
        <v>0</v>
      </c>
      <c r="DB6" s="246">
        <f t="shared" si="6"/>
        <v>0</v>
      </c>
      <c r="DC6" s="246">
        <f t="shared" si="6"/>
        <v>95400</v>
      </c>
      <c r="DD6" s="498">
        <f t="shared" si="6"/>
        <v>15000</v>
      </c>
      <c r="DE6" s="247">
        <f t="shared" si="6"/>
        <v>6479812.7000000002</v>
      </c>
      <c r="DF6" s="246">
        <f t="shared" si="6"/>
        <v>2836433.0000000005</v>
      </c>
      <c r="DG6" s="246">
        <f t="shared" si="6"/>
        <v>452564</v>
      </c>
      <c r="DH6" s="246">
        <f t="shared" si="6"/>
        <v>0</v>
      </c>
      <c r="DI6" s="246">
        <f t="shared" si="6"/>
        <v>215828.9</v>
      </c>
      <c r="DJ6" s="246">
        <f t="shared" si="6"/>
        <v>7000</v>
      </c>
      <c r="DK6" s="246">
        <f t="shared" si="6"/>
        <v>0</v>
      </c>
      <c r="DL6" s="246">
        <f t="shared" si="6"/>
        <v>0</v>
      </c>
      <c r="DM6" s="246">
        <f t="shared" si="6"/>
        <v>282618.3</v>
      </c>
      <c r="DN6" s="246">
        <f t="shared" si="6"/>
        <v>0</v>
      </c>
      <c r="DO6" s="246">
        <f t="shared" si="6"/>
        <v>0</v>
      </c>
      <c r="DP6" s="246">
        <f t="shared" si="6"/>
        <v>0</v>
      </c>
      <c r="DQ6" s="246">
        <f t="shared" si="6"/>
        <v>0</v>
      </c>
      <c r="DR6" s="246">
        <f t="shared" si="6"/>
        <v>0</v>
      </c>
      <c r="DS6" s="246">
        <f t="shared" si="6"/>
        <v>0</v>
      </c>
      <c r="DT6" s="246">
        <f t="shared" si="6"/>
        <v>0</v>
      </c>
      <c r="DU6" s="248">
        <f t="shared" si="6"/>
        <v>15000</v>
      </c>
    </row>
    <row r="7" spans="1:125" s="6" customFormat="1" ht="31.5" customHeight="1">
      <c r="A7" s="87">
        <v>1016</v>
      </c>
      <c r="B7" s="106"/>
      <c r="C7" s="84" t="s">
        <v>100</v>
      </c>
      <c r="D7" s="249">
        <f>D8+D9+D10</f>
        <v>966862.74</v>
      </c>
      <c r="E7" s="249">
        <f t="shared" ref="E7:U7" si="7">E8+E9+E10</f>
        <v>966862.74</v>
      </c>
      <c r="F7" s="249">
        <f t="shared" si="7"/>
        <v>0</v>
      </c>
      <c r="G7" s="249">
        <f t="shared" si="7"/>
        <v>0</v>
      </c>
      <c r="H7" s="249">
        <f t="shared" si="7"/>
        <v>0</v>
      </c>
      <c r="I7" s="249">
        <f t="shared" si="7"/>
        <v>0</v>
      </c>
      <c r="J7" s="249">
        <f t="shared" si="7"/>
        <v>0</v>
      </c>
      <c r="K7" s="249">
        <f t="shared" si="7"/>
        <v>0</v>
      </c>
      <c r="L7" s="249">
        <f t="shared" si="7"/>
        <v>0</v>
      </c>
      <c r="M7" s="249">
        <f t="shared" si="7"/>
        <v>0</v>
      </c>
      <c r="N7" s="249">
        <f t="shared" si="7"/>
        <v>0</v>
      </c>
      <c r="O7" s="249">
        <f t="shared" si="7"/>
        <v>0</v>
      </c>
      <c r="P7" s="249">
        <f t="shared" si="7"/>
        <v>0</v>
      </c>
      <c r="Q7" s="249">
        <f t="shared" si="7"/>
        <v>0</v>
      </c>
      <c r="R7" s="249">
        <f t="shared" si="7"/>
        <v>0</v>
      </c>
      <c r="S7" s="249">
        <f t="shared" si="7"/>
        <v>0</v>
      </c>
      <c r="T7" s="249">
        <f t="shared" si="7"/>
        <v>0</v>
      </c>
      <c r="U7" s="392">
        <f t="shared" si="7"/>
        <v>0</v>
      </c>
      <c r="V7" s="491">
        <f>SUM(V8:V10)</f>
        <v>1685569.9000000001</v>
      </c>
      <c r="W7" s="492">
        <f t="shared" ref="W7:AL7" si="8">SUM(W8:W10)</f>
        <v>1685569.9000000001</v>
      </c>
      <c r="X7" s="492">
        <f t="shared" si="8"/>
        <v>0</v>
      </c>
      <c r="Y7" s="492">
        <f t="shared" si="8"/>
        <v>0</v>
      </c>
      <c r="Z7" s="492">
        <f t="shared" si="8"/>
        <v>0</v>
      </c>
      <c r="AA7" s="492">
        <f t="shared" si="8"/>
        <v>0</v>
      </c>
      <c r="AB7" s="492">
        <f t="shared" si="8"/>
        <v>0</v>
      </c>
      <c r="AC7" s="492">
        <f t="shared" si="8"/>
        <v>0</v>
      </c>
      <c r="AD7" s="492">
        <f t="shared" si="8"/>
        <v>0</v>
      </c>
      <c r="AE7" s="492">
        <f t="shared" si="8"/>
        <v>0</v>
      </c>
      <c r="AF7" s="492">
        <f t="shared" si="8"/>
        <v>0</v>
      </c>
      <c r="AG7" s="492">
        <f t="shared" si="8"/>
        <v>0</v>
      </c>
      <c r="AH7" s="492">
        <f t="shared" si="8"/>
        <v>0</v>
      </c>
      <c r="AI7" s="492">
        <f t="shared" si="8"/>
        <v>0</v>
      </c>
      <c r="AJ7" s="492">
        <f t="shared" si="8"/>
        <v>0</v>
      </c>
      <c r="AK7" s="492">
        <f t="shared" si="8"/>
        <v>0</v>
      </c>
      <c r="AL7" s="493">
        <f t="shared" si="8"/>
        <v>0</v>
      </c>
      <c r="AM7" s="251">
        <f>AM8+AM9</f>
        <v>45461.8</v>
      </c>
      <c r="AN7" s="250">
        <f>AN8+AN9+AN11+AM12+AM13</f>
        <v>1121175.5</v>
      </c>
      <c r="AO7" s="250">
        <f t="shared" ref="AO7:AV7" si="9">AO8+AO9+AO11+AO12+AO13</f>
        <v>0</v>
      </c>
      <c r="AP7" s="250">
        <f t="shared" si="9"/>
        <v>0</v>
      </c>
      <c r="AQ7" s="250">
        <f t="shared" si="9"/>
        <v>0</v>
      </c>
      <c r="AR7" s="250">
        <f t="shared" si="9"/>
        <v>0</v>
      </c>
      <c r="AS7" s="250">
        <f t="shared" si="9"/>
        <v>0</v>
      </c>
      <c r="AT7" s="250">
        <f t="shared" si="9"/>
        <v>0</v>
      </c>
      <c r="AU7" s="250">
        <f t="shared" si="9"/>
        <v>0</v>
      </c>
      <c r="AV7" s="250">
        <f t="shared" si="9"/>
        <v>0</v>
      </c>
      <c r="AW7" s="250"/>
      <c r="AX7" s="250">
        <f t="shared" ref="AX7:AY7" si="10">AX8+AX9+AX11+AX12+AX13</f>
        <v>0</v>
      </c>
      <c r="AY7" s="250">
        <f t="shared" si="10"/>
        <v>0</v>
      </c>
      <c r="AZ7" s="250">
        <f t="shared" ref="AZ7:BA7" si="11">AZ8+AZ9+AZ11</f>
        <v>0</v>
      </c>
      <c r="BA7" s="250">
        <f t="shared" si="11"/>
        <v>0</v>
      </c>
      <c r="BB7" s="250">
        <f t="shared" ref="BB7:BD7" si="12">BB8+BB9+BB11+BB12+BB13</f>
        <v>0</v>
      </c>
      <c r="BC7" s="250">
        <f t="shared" si="12"/>
        <v>0</v>
      </c>
      <c r="BD7" s="252">
        <f t="shared" si="12"/>
        <v>0</v>
      </c>
      <c r="BE7" s="251">
        <f>BE8+BE9</f>
        <v>45461.8</v>
      </c>
      <c r="BF7" s="250">
        <f>BF8+BF9+BF11+BE12+BE13</f>
        <v>1132410.1000000001</v>
      </c>
      <c r="BG7" s="250">
        <f t="shared" ref="BG7:BN7" si="13">BG8+BG9+BG11+BG12+BG13</f>
        <v>0</v>
      </c>
      <c r="BH7" s="250">
        <f t="shared" si="13"/>
        <v>0</v>
      </c>
      <c r="BI7" s="250">
        <f t="shared" si="13"/>
        <v>0</v>
      </c>
      <c r="BJ7" s="250">
        <f t="shared" si="13"/>
        <v>0</v>
      </c>
      <c r="BK7" s="250">
        <f t="shared" si="13"/>
        <v>0</v>
      </c>
      <c r="BL7" s="250">
        <f t="shared" si="13"/>
        <v>0</v>
      </c>
      <c r="BM7" s="250">
        <f t="shared" si="13"/>
        <v>0</v>
      </c>
      <c r="BN7" s="250">
        <f t="shared" si="13"/>
        <v>0</v>
      </c>
      <c r="BO7" s="250"/>
      <c r="BP7" s="250">
        <f t="shared" ref="BP7:BQ7" si="14">BP8+BP9+BP11+BP12+BP13</f>
        <v>0</v>
      </c>
      <c r="BQ7" s="250">
        <f t="shared" si="14"/>
        <v>0</v>
      </c>
      <c r="BR7" s="250">
        <f t="shared" ref="BR7:BS7" si="15">BR8+BR9+BR11</f>
        <v>0</v>
      </c>
      <c r="BS7" s="250">
        <f t="shared" si="15"/>
        <v>0</v>
      </c>
      <c r="BT7" s="250">
        <f t="shared" ref="BT7:BV7" si="16">BT8+BT9+BT11+BT12+BT13</f>
        <v>0</v>
      </c>
      <c r="BU7" s="250">
        <f t="shared" si="16"/>
        <v>0</v>
      </c>
      <c r="BV7" s="494">
        <f t="shared" si="16"/>
        <v>0</v>
      </c>
      <c r="BW7" s="486">
        <f>SUM(BW8:BW10)</f>
        <v>1663072.0000000002</v>
      </c>
      <c r="BX7" s="487">
        <f t="shared" ref="BX7:CM7" si="17">SUM(BX8:BX10)</f>
        <v>1663072.0000000002</v>
      </c>
      <c r="BY7" s="487">
        <f t="shared" si="17"/>
        <v>0</v>
      </c>
      <c r="BZ7" s="487">
        <f t="shared" si="17"/>
        <v>0</v>
      </c>
      <c r="CA7" s="487">
        <f t="shared" si="17"/>
        <v>0</v>
      </c>
      <c r="CB7" s="487">
        <f t="shared" si="17"/>
        <v>0</v>
      </c>
      <c r="CC7" s="487">
        <f t="shared" si="17"/>
        <v>0</v>
      </c>
      <c r="CD7" s="487">
        <f t="shared" si="17"/>
        <v>0</v>
      </c>
      <c r="CE7" s="487">
        <f t="shared" si="17"/>
        <v>0</v>
      </c>
      <c r="CF7" s="487">
        <f t="shared" si="17"/>
        <v>0</v>
      </c>
      <c r="CG7" s="487">
        <f t="shared" si="17"/>
        <v>0</v>
      </c>
      <c r="CH7" s="487">
        <f t="shared" si="17"/>
        <v>0</v>
      </c>
      <c r="CI7" s="487">
        <f t="shared" si="17"/>
        <v>0</v>
      </c>
      <c r="CJ7" s="487">
        <f t="shared" si="17"/>
        <v>0</v>
      </c>
      <c r="CK7" s="487">
        <f t="shared" si="17"/>
        <v>0</v>
      </c>
      <c r="CL7" s="487">
        <f t="shared" si="17"/>
        <v>0</v>
      </c>
      <c r="CM7" s="488">
        <f t="shared" si="17"/>
        <v>0</v>
      </c>
      <c r="CN7" s="966">
        <f>SUM(CN8:CN10)</f>
        <v>1663072.0000000002</v>
      </c>
      <c r="CO7" s="496">
        <f t="shared" ref="CO7:DD7" si="18">SUM(CO8:CO10)</f>
        <v>1663072.0000000002</v>
      </c>
      <c r="CP7" s="496">
        <f t="shared" si="18"/>
        <v>0</v>
      </c>
      <c r="CQ7" s="496">
        <f t="shared" si="18"/>
        <v>0</v>
      </c>
      <c r="CR7" s="496">
        <f t="shared" si="18"/>
        <v>0</v>
      </c>
      <c r="CS7" s="496">
        <f t="shared" si="18"/>
        <v>0</v>
      </c>
      <c r="CT7" s="496">
        <f t="shared" si="18"/>
        <v>0</v>
      </c>
      <c r="CU7" s="496">
        <f t="shared" si="18"/>
        <v>0</v>
      </c>
      <c r="CV7" s="496">
        <f t="shared" si="18"/>
        <v>0</v>
      </c>
      <c r="CW7" s="496">
        <f t="shared" si="18"/>
        <v>0</v>
      </c>
      <c r="CX7" s="496">
        <f t="shared" si="18"/>
        <v>0</v>
      </c>
      <c r="CY7" s="496">
        <f t="shared" si="18"/>
        <v>0</v>
      </c>
      <c r="CZ7" s="496">
        <f t="shared" si="18"/>
        <v>0</v>
      </c>
      <c r="DA7" s="496">
        <f t="shared" si="18"/>
        <v>0</v>
      </c>
      <c r="DB7" s="496">
        <f t="shared" si="18"/>
        <v>0</v>
      </c>
      <c r="DC7" s="496">
        <f t="shared" si="18"/>
        <v>0</v>
      </c>
      <c r="DD7" s="499">
        <f t="shared" si="18"/>
        <v>0</v>
      </c>
      <c r="DE7" s="491">
        <f>SUM(DE8:DE10)</f>
        <v>1663072.0000000002</v>
      </c>
      <c r="DF7" s="492">
        <f t="shared" ref="DF7:DU7" si="19">SUM(DF8:DF10)</f>
        <v>1663072.0000000002</v>
      </c>
      <c r="DG7" s="492">
        <f t="shared" si="19"/>
        <v>0</v>
      </c>
      <c r="DH7" s="492">
        <f t="shared" si="19"/>
        <v>0</v>
      </c>
      <c r="DI7" s="492">
        <f t="shared" si="19"/>
        <v>0</v>
      </c>
      <c r="DJ7" s="492">
        <f t="shared" si="19"/>
        <v>0</v>
      </c>
      <c r="DK7" s="492">
        <f t="shared" si="19"/>
        <v>0</v>
      </c>
      <c r="DL7" s="492">
        <f t="shared" si="19"/>
        <v>0</v>
      </c>
      <c r="DM7" s="492">
        <f t="shared" si="19"/>
        <v>0</v>
      </c>
      <c r="DN7" s="492">
        <f t="shared" si="19"/>
        <v>0</v>
      </c>
      <c r="DO7" s="492">
        <f t="shared" si="19"/>
        <v>0</v>
      </c>
      <c r="DP7" s="492">
        <f t="shared" si="19"/>
        <v>0</v>
      </c>
      <c r="DQ7" s="492">
        <f t="shared" si="19"/>
        <v>0</v>
      </c>
      <c r="DR7" s="492">
        <f t="shared" si="19"/>
        <v>0</v>
      </c>
      <c r="DS7" s="492">
        <f t="shared" si="19"/>
        <v>0</v>
      </c>
      <c r="DT7" s="492">
        <f t="shared" si="19"/>
        <v>0</v>
      </c>
      <c r="DU7" s="493">
        <f t="shared" si="19"/>
        <v>0</v>
      </c>
    </row>
    <row r="8" spans="1:125" s="6" customFormat="1" ht="27">
      <c r="A8" s="1672"/>
      <c r="B8" s="109">
        <v>11001</v>
      </c>
      <c r="C8" s="77" t="s">
        <v>27</v>
      </c>
      <c r="D8" s="253">
        <f>SUM(E8:U8)</f>
        <v>41076.339999999997</v>
      </c>
      <c r="E8" s="253">
        <f>AMPOP!G13</f>
        <v>41076.339999999997</v>
      </c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6"/>
      <c r="V8" s="257">
        <f>SUM(W8:AL8)</f>
        <v>45461.8</v>
      </c>
      <c r="W8" s="259">
        <f>AMPOP!H13</f>
        <v>45461.8</v>
      </c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8"/>
      <c r="AM8" s="257">
        <f>SUM(AN8:BD8)</f>
        <v>45461.8</v>
      </c>
      <c r="AN8" s="255">
        <f>AMPOP!J13</f>
        <v>45461.8</v>
      </c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8"/>
      <c r="BE8" s="257">
        <f>SUM(BF8:BV8)</f>
        <v>45461.8</v>
      </c>
      <c r="BF8" s="255">
        <f>AMPOP!K13</f>
        <v>45461.8</v>
      </c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6"/>
      <c r="BW8" s="257">
        <f>SUM(BX8:CM8)</f>
        <v>45461.8</v>
      </c>
      <c r="BX8" s="259">
        <f>AMPOP!I13</f>
        <v>45461.8</v>
      </c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8"/>
      <c r="CN8" s="253">
        <f>SUM(CO8:DD8)</f>
        <v>45461.8</v>
      </c>
      <c r="CO8" s="259">
        <f>AMPOP!J13</f>
        <v>45461.8</v>
      </c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6"/>
      <c r="DE8" s="257">
        <f>SUM(DF8:DU8)</f>
        <v>45461.8</v>
      </c>
      <c r="DF8" s="259">
        <f>AMPOP!K13</f>
        <v>45461.8</v>
      </c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8"/>
    </row>
    <row r="9" spans="1:125" s="6" customFormat="1" ht="27" hidden="1">
      <c r="A9" s="1622"/>
      <c r="B9" s="109">
        <v>11002</v>
      </c>
      <c r="C9" s="78" t="s">
        <v>101</v>
      </c>
      <c r="D9" s="253">
        <f>SUM(E9:U9)</f>
        <v>0</v>
      </c>
      <c r="E9" s="254">
        <f>AMPOP!G14</f>
        <v>0</v>
      </c>
      <c r="F9" s="254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6"/>
      <c r="V9" s="257">
        <f t="shared" ref="V9:V18" si="20">SUM(W9:AL9)</f>
        <v>0</v>
      </c>
      <c r="W9" s="259">
        <f>AMPOP!H14</f>
        <v>0</v>
      </c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8"/>
      <c r="AM9" s="257">
        <f>SUM(AN9:BD9)</f>
        <v>0</v>
      </c>
      <c r="AN9" s="255">
        <f>AMPOP!J14</f>
        <v>0</v>
      </c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8"/>
      <c r="BE9" s="257">
        <f>SUM(BF9:BV9)</f>
        <v>0</v>
      </c>
      <c r="BF9" s="255">
        <f>AMPOP!K14</f>
        <v>0</v>
      </c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6"/>
      <c r="BW9" s="257">
        <f t="shared" ref="BW9:BW10" si="21">SUM(BX9:CM9)</f>
        <v>0</v>
      </c>
      <c r="BX9" s="259">
        <f>AMPOP!I14</f>
        <v>0</v>
      </c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8"/>
      <c r="CN9" s="253">
        <f t="shared" ref="CN9:CN10" si="22">SUM(CO9:DD9)</f>
        <v>0</v>
      </c>
      <c r="CO9" s="259">
        <f>AMPOP!J14</f>
        <v>0</v>
      </c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6"/>
      <c r="DE9" s="257">
        <f t="shared" ref="DE9:DE10" si="23">SUM(DF9:DU9)</f>
        <v>0</v>
      </c>
      <c r="DF9" s="259">
        <f>AMPOP!K14</f>
        <v>0</v>
      </c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55"/>
      <c r="DT9" s="255"/>
      <c r="DU9" s="258"/>
    </row>
    <row r="10" spans="1:125" s="6" customFormat="1" ht="38.25" customHeight="1">
      <c r="A10" s="1673"/>
      <c r="B10" s="109">
        <v>11004</v>
      </c>
      <c r="C10" s="78" t="s">
        <v>146</v>
      </c>
      <c r="D10" s="253">
        <f>SUM(E10:U10)</f>
        <v>925786.4</v>
      </c>
      <c r="E10" s="254">
        <f>AMPOP!G15</f>
        <v>925786.4</v>
      </c>
      <c r="F10" s="254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6"/>
      <c r="V10" s="257">
        <f t="shared" si="20"/>
        <v>1640108.1</v>
      </c>
      <c r="W10" s="259">
        <f>AMPOP!H15</f>
        <v>1640108.1</v>
      </c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8"/>
      <c r="AM10" s="257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8"/>
      <c r="BE10" s="257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6"/>
      <c r="BW10" s="257">
        <f t="shared" si="21"/>
        <v>1617610.2000000002</v>
      </c>
      <c r="BX10" s="259">
        <f>AMPOP!I15</f>
        <v>1617610.2000000002</v>
      </c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8"/>
      <c r="CN10" s="253">
        <f t="shared" si="22"/>
        <v>1617610.2000000002</v>
      </c>
      <c r="CO10" s="259">
        <f>AMPOP!J15</f>
        <v>1617610.2000000002</v>
      </c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6"/>
      <c r="DE10" s="257">
        <f t="shared" si="23"/>
        <v>1617610.2000000002</v>
      </c>
      <c r="DF10" s="259">
        <f>AMPOP!K15</f>
        <v>1617610.2000000002</v>
      </c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8"/>
    </row>
    <row r="11" spans="1:125" s="6" customFormat="1" ht="31.5" customHeight="1">
      <c r="A11" s="88" t="s">
        <v>102</v>
      </c>
      <c r="B11" s="129"/>
      <c r="C11" s="85" t="s">
        <v>128</v>
      </c>
      <c r="D11" s="249">
        <f>D12+D13+Q14+D16</f>
        <v>1046600.2</v>
      </c>
      <c r="E11" s="249">
        <f t="shared" ref="E11:P11" si="24">E12+E13+E14+E16</f>
        <v>1031084.5</v>
      </c>
      <c r="F11" s="249">
        <f t="shared" si="24"/>
        <v>0</v>
      </c>
      <c r="G11" s="249">
        <f t="shared" si="24"/>
        <v>0</v>
      </c>
      <c r="H11" s="249">
        <f t="shared" si="24"/>
        <v>0</v>
      </c>
      <c r="I11" s="249">
        <f t="shared" si="24"/>
        <v>0</v>
      </c>
      <c r="J11" s="249">
        <f t="shared" si="24"/>
        <v>0</v>
      </c>
      <c r="K11" s="249">
        <f t="shared" si="24"/>
        <v>0</v>
      </c>
      <c r="L11" s="249">
        <f t="shared" si="24"/>
        <v>0</v>
      </c>
      <c r="M11" s="249">
        <f t="shared" si="24"/>
        <v>0</v>
      </c>
      <c r="N11" s="249">
        <f t="shared" si="24"/>
        <v>0</v>
      </c>
      <c r="O11" s="249">
        <f t="shared" si="24"/>
        <v>0</v>
      </c>
      <c r="P11" s="249">
        <f t="shared" si="24"/>
        <v>0</v>
      </c>
      <c r="Q11" s="249">
        <f>Q12+Q13+Q16</f>
        <v>0</v>
      </c>
      <c r="R11" s="249">
        <f t="shared" ref="R11:AL11" si="25">R12+R13+R14+R16</f>
        <v>0</v>
      </c>
      <c r="S11" s="249">
        <f t="shared" si="25"/>
        <v>0</v>
      </c>
      <c r="T11" s="249">
        <f t="shared" si="25"/>
        <v>0</v>
      </c>
      <c r="U11" s="392">
        <f t="shared" si="25"/>
        <v>0</v>
      </c>
      <c r="V11" s="491">
        <f t="shared" si="25"/>
        <v>1164867.3</v>
      </c>
      <c r="W11" s="492">
        <f t="shared" si="25"/>
        <v>1164867.3</v>
      </c>
      <c r="X11" s="492">
        <f t="shared" si="25"/>
        <v>0</v>
      </c>
      <c r="Y11" s="492">
        <f t="shared" si="25"/>
        <v>0</v>
      </c>
      <c r="Z11" s="492">
        <f t="shared" si="25"/>
        <v>0</v>
      </c>
      <c r="AA11" s="492">
        <f t="shared" si="25"/>
        <v>0</v>
      </c>
      <c r="AB11" s="492">
        <f t="shared" si="25"/>
        <v>0</v>
      </c>
      <c r="AC11" s="492">
        <f t="shared" si="25"/>
        <v>0</v>
      </c>
      <c r="AD11" s="492">
        <f t="shared" si="25"/>
        <v>0</v>
      </c>
      <c r="AE11" s="492">
        <f t="shared" si="25"/>
        <v>0</v>
      </c>
      <c r="AF11" s="492">
        <f t="shared" si="25"/>
        <v>0</v>
      </c>
      <c r="AG11" s="492">
        <f t="shared" si="25"/>
        <v>0</v>
      </c>
      <c r="AH11" s="492">
        <f t="shared" si="25"/>
        <v>0</v>
      </c>
      <c r="AI11" s="492">
        <f t="shared" si="25"/>
        <v>0</v>
      </c>
      <c r="AJ11" s="492">
        <f t="shared" si="25"/>
        <v>0</v>
      </c>
      <c r="AK11" s="492">
        <f t="shared" si="25"/>
        <v>0</v>
      </c>
      <c r="AL11" s="493">
        <f t="shared" si="25"/>
        <v>0</v>
      </c>
      <c r="AM11" s="251">
        <f>AM12+AM13+AM14</f>
        <v>1075713.7</v>
      </c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>
        <f t="shared" ref="AZ11:BA11" si="26">AZ12+AZ13+AZ14</f>
        <v>0</v>
      </c>
      <c r="BA11" s="250">
        <f t="shared" si="26"/>
        <v>0</v>
      </c>
      <c r="BB11" s="250"/>
      <c r="BC11" s="250"/>
      <c r="BD11" s="252"/>
      <c r="BE11" s="251">
        <f>BE12+BE13+BE14</f>
        <v>1086948.3</v>
      </c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>
        <f t="shared" ref="BR11:BS11" si="27">BR12+BR13+BR14</f>
        <v>0</v>
      </c>
      <c r="BS11" s="250">
        <f t="shared" si="27"/>
        <v>0</v>
      </c>
      <c r="BT11" s="250"/>
      <c r="BU11" s="250"/>
      <c r="BV11" s="494"/>
      <c r="BW11" s="486">
        <f t="shared" ref="BW11:CM11" si="28">BW12+BW13+BW14+BW16</f>
        <v>1064645.1000000001</v>
      </c>
      <c r="BX11" s="487">
        <f t="shared" si="28"/>
        <v>1064645.1000000001</v>
      </c>
      <c r="BY11" s="487">
        <f t="shared" si="28"/>
        <v>0</v>
      </c>
      <c r="BZ11" s="487">
        <f t="shared" si="28"/>
        <v>0</v>
      </c>
      <c r="CA11" s="487">
        <f t="shared" si="28"/>
        <v>0</v>
      </c>
      <c r="CB11" s="487">
        <f t="shared" si="28"/>
        <v>0</v>
      </c>
      <c r="CC11" s="487">
        <f t="shared" si="28"/>
        <v>0</v>
      </c>
      <c r="CD11" s="487">
        <f t="shared" si="28"/>
        <v>0</v>
      </c>
      <c r="CE11" s="487">
        <f t="shared" si="28"/>
        <v>0</v>
      </c>
      <c r="CF11" s="487">
        <f t="shared" si="28"/>
        <v>0</v>
      </c>
      <c r="CG11" s="487">
        <f t="shared" si="28"/>
        <v>0</v>
      </c>
      <c r="CH11" s="487">
        <f t="shared" si="28"/>
        <v>0</v>
      </c>
      <c r="CI11" s="487">
        <f t="shared" si="28"/>
        <v>0</v>
      </c>
      <c r="CJ11" s="487">
        <f t="shared" si="28"/>
        <v>0</v>
      </c>
      <c r="CK11" s="487">
        <f t="shared" si="28"/>
        <v>0</v>
      </c>
      <c r="CL11" s="487">
        <f t="shared" si="28"/>
        <v>0</v>
      </c>
      <c r="CM11" s="488">
        <f t="shared" si="28"/>
        <v>0</v>
      </c>
      <c r="CN11" s="966">
        <f>SUM(CN12:CN16)</f>
        <v>1075713.7</v>
      </c>
      <c r="CO11" s="496">
        <f>SUM(CO12:CO16)</f>
        <v>0</v>
      </c>
      <c r="CP11" s="496">
        <f t="shared" ref="CP11:DD11" si="29">SUM(CP12:CP16)</f>
        <v>0</v>
      </c>
      <c r="CQ11" s="496">
        <f t="shared" si="29"/>
        <v>0</v>
      </c>
      <c r="CR11" s="496">
        <f t="shared" si="29"/>
        <v>0</v>
      </c>
      <c r="CS11" s="496">
        <f t="shared" si="29"/>
        <v>0</v>
      </c>
      <c r="CT11" s="496">
        <f t="shared" si="29"/>
        <v>0</v>
      </c>
      <c r="CU11" s="496">
        <f t="shared" si="29"/>
        <v>0</v>
      </c>
      <c r="CV11" s="496">
        <f t="shared" si="29"/>
        <v>0</v>
      </c>
      <c r="CW11" s="496">
        <f t="shared" si="29"/>
        <v>0</v>
      </c>
      <c r="CX11" s="496">
        <f t="shared" si="29"/>
        <v>0</v>
      </c>
      <c r="CY11" s="496">
        <f t="shared" si="29"/>
        <v>0</v>
      </c>
      <c r="CZ11" s="496">
        <f t="shared" si="29"/>
        <v>0</v>
      </c>
      <c r="DA11" s="496">
        <f t="shared" si="29"/>
        <v>0</v>
      </c>
      <c r="DB11" s="496">
        <f t="shared" si="29"/>
        <v>0</v>
      </c>
      <c r="DC11" s="496">
        <f t="shared" si="29"/>
        <v>0</v>
      </c>
      <c r="DD11" s="499">
        <f t="shared" si="29"/>
        <v>0</v>
      </c>
      <c r="DE11" s="491">
        <f>SUM(DE12:DE16)</f>
        <v>1086948.3</v>
      </c>
      <c r="DF11" s="492">
        <f>SUM(DF12:DF16)</f>
        <v>99696.8</v>
      </c>
      <c r="DG11" s="492">
        <f t="shared" ref="DG11" si="30">SUM(DG12:DG16)</f>
        <v>0</v>
      </c>
      <c r="DH11" s="492">
        <f t="shared" ref="DH11" si="31">SUM(DH12:DH16)</f>
        <v>0</v>
      </c>
      <c r="DI11" s="492">
        <f t="shared" ref="DI11" si="32">SUM(DI12:DI16)</f>
        <v>0</v>
      </c>
      <c r="DJ11" s="492">
        <f t="shared" ref="DJ11" si="33">SUM(DJ12:DJ16)</f>
        <v>0</v>
      </c>
      <c r="DK11" s="492">
        <f t="shared" ref="DK11" si="34">SUM(DK12:DK16)</f>
        <v>0</v>
      </c>
      <c r="DL11" s="492">
        <f t="shared" ref="DL11" si="35">SUM(DL12:DL16)</f>
        <v>0</v>
      </c>
      <c r="DM11" s="492">
        <f t="shared" ref="DM11" si="36">SUM(DM12:DM16)</f>
        <v>0</v>
      </c>
      <c r="DN11" s="492">
        <f t="shared" ref="DN11" si="37">SUM(DN12:DN16)</f>
        <v>0</v>
      </c>
      <c r="DO11" s="492">
        <f t="shared" ref="DO11" si="38">SUM(DO12:DO16)</f>
        <v>0</v>
      </c>
      <c r="DP11" s="492">
        <f t="shared" ref="DP11" si="39">SUM(DP12:DP16)</f>
        <v>0</v>
      </c>
      <c r="DQ11" s="492">
        <f t="shared" ref="DQ11" si="40">SUM(DQ12:DQ16)</f>
        <v>0</v>
      </c>
      <c r="DR11" s="492">
        <f t="shared" ref="DR11" si="41">SUM(DR12:DR16)</f>
        <v>0</v>
      </c>
      <c r="DS11" s="492">
        <f t="shared" ref="DS11" si="42">SUM(DS12:DS16)</f>
        <v>0</v>
      </c>
      <c r="DT11" s="492">
        <f t="shared" ref="DT11" si="43">SUM(DT12:DT16)</f>
        <v>0</v>
      </c>
      <c r="DU11" s="493">
        <f t="shared" ref="DU11" si="44">SUM(DU12:DU16)</f>
        <v>0</v>
      </c>
    </row>
    <row r="12" spans="1:125" s="6" customFormat="1" ht="33.75" customHeight="1">
      <c r="A12" s="1672"/>
      <c r="B12" s="110">
        <v>11001</v>
      </c>
      <c r="C12" s="77" t="s">
        <v>129</v>
      </c>
      <c r="D12" s="253">
        <f>SUM(E12:U12)</f>
        <v>939929.1</v>
      </c>
      <c r="E12" s="259">
        <f>AMPOP!G17</f>
        <v>939929.1</v>
      </c>
      <c r="F12" s="259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6"/>
      <c r="V12" s="257">
        <f t="shared" si="20"/>
        <v>1065824.7</v>
      </c>
      <c r="W12" s="259">
        <f>AMPOP!H17</f>
        <v>1065824.7</v>
      </c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8"/>
      <c r="AM12" s="260">
        <f>AMPOP!J17</f>
        <v>976016.9</v>
      </c>
      <c r="AN12" s="261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8"/>
      <c r="BE12" s="260">
        <f>AMPOP!K17</f>
        <v>987251.5</v>
      </c>
      <c r="BF12" s="261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6"/>
      <c r="BW12" s="257">
        <f t="shared" ref="BW12:BW14" si="45">SUM(BX12:CM12)</f>
        <v>964948.3</v>
      </c>
      <c r="BX12" s="259">
        <f>AMPOP!I17</f>
        <v>964948.3</v>
      </c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8"/>
      <c r="CN12" s="253">
        <f>AMPOP!J17</f>
        <v>976016.9</v>
      </c>
      <c r="CO12" s="259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6"/>
      <c r="DE12" s="257">
        <f>AMPOP!K17</f>
        <v>987251.5</v>
      </c>
      <c r="DF12" s="259"/>
      <c r="DG12" s="255"/>
      <c r="DH12" s="255"/>
      <c r="DI12" s="255"/>
      <c r="DJ12" s="255"/>
      <c r="DK12" s="255"/>
      <c r="DL12" s="255"/>
      <c r="DM12" s="255"/>
      <c r="DN12" s="255"/>
      <c r="DO12" s="255"/>
      <c r="DP12" s="255"/>
      <c r="DQ12" s="255"/>
      <c r="DR12" s="255"/>
      <c r="DS12" s="255"/>
      <c r="DT12" s="255"/>
      <c r="DU12" s="258"/>
    </row>
    <row r="13" spans="1:125" s="6" customFormat="1" ht="19.5" customHeight="1">
      <c r="A13" s="1622"/>
      <c r="B13" s="110">
        <v>11002</v>
      </c>
      <c r="C13" s="79" t="s">
        <v>130</v>
      </c>
      <c r="D13" s="253">
        <f>SUM(E13:U13)</f>
        <v>91155.4</v>
      </c>
      <c r="E13" s="259">
        <f>AMPOP!G18</f>
        <v>91155.4</v>
      </c>
      <c r="F13" s="259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257">
        <f t="shared" si="20"/>
        <v>99042.6</v>
      </c>
      <c r="W13" s="259">
        <f>AMPOP!H18</f>
        <v>99042.6</v>
      </c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8"/>
      <c r="AM13" s="260">
        <f>AMPOP!J18</f>
        <v>99696.8</v>
      </c>
      <c r="AN13" s="261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8"/>
      <c r="BE13" s="260">
        <f>AMPOP!K18</f>
        <v>99696.8</v>
      </c>
      <c r="BF13" s="261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6"/>
      <c r="BW13" s="257">
        <f t="shared" si="45"/>
        <v>99696.8</v>
      </c>
      <c r="BX13" s="259">
        <f>AMPOP!I18</f>
        <v>99696.8</v>
      </c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8"/>
      <c r="CN13" s="253">
        <f>AMPOP!J18</f>
        <v>99696.8</v>
      </c>
      <c r="CO13" s="259">
        <f>AMPOP!BX18</f>
        <v>0</v>
      </c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6"/>
      <c r="DE13" s="257">
        <f>AMPOP!K18</f>
        <v>99696.8</v>
      </c>
      <c r="DF13" s="259">
        <f>AMPOP!K18</f>
        <v>99696.8</v>
      </c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8"/>
    </row>
    <row r="14" spans="1:125" s="6" customFormat="1" ht="30" customHeight="1">
      <c r="A14" s="1622"/>
      <c r="B14" s="110">
        <v>31001</v>
      </c>
      <c r="C14" s="470" t="s">
        <v>369</v>
      </c>
      <c r="D14" s="253">
        <f>SUM(E14:U14)</f>
        <v>15515.7</v>
      </c>
      <c r="E14" s="259">
        <f>AMPOP!G20</f>
        <v>0</v>
      </c>
      <c r="F14" s="259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3">
        <f>AMPOP!G19</f>
        <v>15515.7</v>
      </c>
      <c r="R14" s="255"/>
      <c r="S14" s="255"/>
      <c r="T14" s="255"/>
      <c r="U14" s="256"/>
      <c r="V14" s="257">
        <f t="shared" si="20"/>
        <v>0</v>
      </c>
      <c r="W14" s="261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8"/>
      <c r="AM14" s="260">
        <f>AMPOP!J20</f>
        <v>0</v>
      </c>
      <c r="AN14" s="261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8"/>
      <c r="BE14" s="260">
        <f>AMPOP!K20</f>
        <v>0</v>
      </c>
      <c r="BF14" s="261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6"/>
      <c r="BW14" s="257">
        <f t="shared" si="45"/>
        <v>0</v>
      </c>
      <c r="BX14" s="259">
        <f>AMPOP!I19</f>
        <v>0</v>
      </c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8"/>
      <c r="CN14" s="253">
        <f>AMPOP!J19</f>
        <v>0</v>
      </c>
      <c r="CO14" s="261"/>
      <c r="CP14" s="255"/>
      <c r="CQ14" s="255"/>
      <c r="CR14" s="255"/>
      <c r="CS14" s="255"/>
      <c r="CT14" s="255"/>
      <c r="CU14" s="255"/>
      <c r="CV14" s="255"/>
      <c r="CW14" s="255"/>
      <c r="CX14" s="255"/>
      <c r="CY14" s="256"/>
      <c r="CZ14" s="259">
        <f>AMPOP!J19</f>
        <v>0</v>
      </c>
      <c r="DA14" s="255"/>
      <c r="DB14" s="255"/>
      <c r="DC14" s="255"/>
      <c r="DD14" s="256"/>
      <c r="DE14" s="257">
        <f>AMPOP!K19</f>
        <v>0</v>
      </c>
      <c r="DF14" s="261"/>
      <c r="DG14" s="255"/>
      <c r="DH14" s="255"/>
      <c r="DI14" s="255"/>
      <c r="DJ14" s="255"/>
      <c r="DK14" s="255"/>
      <c r="DL14" s="255"/>
      <c r="DM14" s="255"/>
      <c r="DN14" s="255"/>
      <c r="DO14" s="255"/>
      <c r="DP14" s="256"/>
      <c r="DQ14" s="259">
        <f>AMPOP!K19</f>
        <v>0</v>
      </c>
      <c r="DR14" s="255"/>
      <c r="DS14" s="255"/>
      <c r="DT14" s="255"/>
      <c r="DU14" s="258"/>
    </row>
    <row r="15" spans="1:125" s="6" customFormat="1" ht="30" customHeight="1">
      <c r="A15" s="1622"/>
      <c r="B15" s="373">
        <v>31002</v>
      </c>
      <c r="C15" s="470" t="s">
        <v>177</v>
      </c>
      <c r="D15" s="253"/>
      <c r="E15" s="259"/>
      <c r="F15" s="259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6"/>
      <c r="V15" s="257"/>
      <c r="W15" s="261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8"/>
      <c r="AM15" s="260"/>
      <c r="AN15" s="261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8"/>
      <c r="BE15" s="260"/>
      <c r="BF15" s="261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5"/>
      <c r="BT15" s="255"/>
      <c r="BU15" s="255"/>
      <c r="BV15" s="256"/>
      <c r="BW15" s="257"/>
      <c r="BX15" s="259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8"/>
      <c r="CN15" s="253">
        <f>AMPOP!J20</f>
        <v>0</v>
      </c>
      <c r="CO15" s="261"/>
      <c r="CP15" s="255"/>
      <c r="CQ15" s="255"/>
      <c r="CR15" s="255"/>
      <c r="CS15" s="255"/>
      <c r="CT15" s="255"/>
      <c r="CU15" s="255"/>
      <c r="CV15" s="255"/>
      <c r="CW15" s="255"/>
      <c r="CX15" s="256"/>
      <c r="CY15" s="259">
        <f>AMPOP!J20</f>
        <v>0</v>
      </c>
      <c r="CZ15" s="255"/>
      <c r="DA15" s="255"/>
      <c r="DB15" s="255"/>
      <c r="DC15" s="255"/>
      <c r="DD15" s="256"/>
      <c r="DE15" s="257">
        <f>AMPOP!K20</f>
        <v>0</v>
      </c>
      <c r="DF15" s="261"/>
      <c r="DG15" s="255"/>
      <c r="DH15" s="255"/>
      <c r="DI15" s="255"/>
      <c r="DJ15" s="255"/>
      <c r="DK15" s="255"/>
      <c r="DL15" s="255"/>
      <c r="DM15" s="255"/>
      <c r="DN15" s="255"/>
      <c r="DO15" s="256"/>
      <c r="DP15" s="259">
        <f>AMPOP!K20</f>
        <v>0</v>
      </c>
      <c r="DQ15" s="255"/>
      <c r="DR15" s="255"/>
      <c r="DS15" s="255"/>
      <c r="DT15" s="255"/>
      <c r="DU15" s="258"/>
    </row>
    <row r="16" spans="1:125" s="6" customFormat="1" ht="35.25" customHeight="1">
      <c r="A16" s="1673"/>
      <c r="B16" s="373">
        <v>31003</v>
      </c>
      <c r="C16" s="470" t="s">
        <v>178</v>
      </c>
      <c r="D16" s="253"/>
      <c r="E16" s="259"/>
      <c r="F16" s="259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6"/>
      <c r="V16" s="257"/>
      <c r="W16" s="261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8"/>
      <c r="AM16" s="260"/>
      <c r="AN16" s="261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8"/>
      <c r="BE16" s="260"/>
      <c r="BF16" s="261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6"/>
      <c r="BW16" s="257"/>
      <c r="BX16" s="259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8"/>
      <c r="CN16" s="253">
        <f>AMPOP!J21</f>
        <v>0</v>
      </c>
      <c r="CO16" s="261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6"/>
      <c r="DE16" s="257">
        <f>AMPOP!K21</f>
        <v>0</v>
      </c>
      <c r="DF16" s="261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8"/>
    </row>
    <row r="17" spans="1:125" s="50" customFormat="1" ht="28.5" customHeight="1">
      <c r="A17" s="89" t="s">
        <v>103</v>
      </c>
      <c r="B17" s="106"/>
      <c r="C17" s="84" t="s">
        <v>104</v>
      </c>
      <c r="D17" s="249">
        <f>D18</f>
        <v>0</v>
      </c>
      <c r="E17" s="249">
        <f t="shared" ref="E17:U17" si="46">E18</f>
        <v>0</v>
      </c>
      <c r="F17" s="249">
        <f t="shared" si="46"/>
        <v>0</v>
      </c>
      <c r="G17" s="249">
        <f t="shared" si="46"/>
        <v>0</v>
      </c>
      <c r="H17" s="249">
        <f t="shared" si="46"/>
        <v>0</v>
      </c>
      <c r="I17" s="249">
        <f t="shared" si="46"/>
        <v>0</v>
      </c>
      <c r="J17" s="249">
        <f t="shared" si="46"/>
        <v>0</v>
      </c>
      <c r="K17" s="249">
        <f t="shared" si="46"/>
        <v>0</v>
      </c>
      <c r="L17" s="249">
        <f t="shared" si="46"/>
        <v>0</v>
      </c>
      <c r="M17" s="249">
        <f t="shared" si="46"/>
        <v>0</v>
      </c>
      <c r="N17" s="249">
        <f t="shared" si="46"/>
        <v>0</v>
      </c>
      <c r="O17" s="249">
        <f t="shared" si="46"/>
        <v>0</v>
      </c>
      <c r="P17" s="249">
        <f t="shared" si="46"/>
        <v>0</v>
      </c>
      <c r="Q17" s="249">
        <f t="shared" si="46"/>
        <v>0</v>
      </c>
      <c r="R17" s="249">
        <f t="shared" si="46"/>
        <v>0</v>
      </c>
      <c r="S17" s="249">
        <f t="shared" si="46"/>
        <v>0</v>
      </c>
      <c r="T17" s="249">
        <f t="shared" si="46"/>
        <v>0</v>
      </c>
      <c r="U17" s="392">
        <f t="shared" si="46"/>
        <v>0</v>
      </c>
      <c r="V17" s="491">
        <f>V18</f>
        <v>524328</v>
      </c>
      <c r="W17" s="492">
        <f t="shared" ref="W17:AL17" si="47">W18</f>
        <v>0</v>
      </c>
      <c r="X17" s="492">
        <f t="shared" si="47"/>
        <v>524328</v>
      </c>
      <c r="Y17" s="492">
        <f t="shared" si="47"/>
        <v>0</v>
      </c>
      <c r="Z17" s="492">
        <f t="shared" si="47"/>
        <v>0</v>
      </c>
      <c r="AA17" s="492">
        <f t="shared" si="47"/>
        <v>0</v>
      </c>
      <c r="AB17" s="492">
        <f t="shared" si="47"/>
        <v>0</v>
      </c>
      <c r="AC17" s="492">
        <f t="shared" si="47"/>
        <v>0</v>
      </c>
      <c r="AD17" s="492">
        <f t="shared" si="47"/>
        <v>0</v>
      </c>
      <c r="AE17" s="492">
        <f t="shared" si="47"/>
        <v>0</v>
      </c>
      <c r="AF17" s="492">
        <f t="shared" si="47"/>
        <v>0</v>
      </c>
      <c r="AG17" s="492">
        <f t="shared" si="47"/>
        <v>0</v>
      </c>
      <c r="AH17" s="492">
        <f t="shared" si="47"/>
        <v>0</v>
      </c>
      <c r="AI17" s="492">
        <f t="shared" si="47"/>
        <v>0</v>
      </c>
      <c r="AJ17" s="492">
        <f t="shared" si="47"/>
        <v>0</v>
      </c>
      <c r="AK17" s="492">
        <f t="shared" si="47"/>
        <v>0</v>
      </c>
      <c r="AL17" s="493">
        <f t="shared" si="47"/>
        <v>0</v>
      </c>
      <c r="AM17" s="251">
        <f>AM18</f>
        <v>150000</v>
      </c>
      <c r="AN17" s="250">
        <f t="shared" ref="AN17:AV17" si="48">AN18</f>
        <v>0</v>
      </c>
      <c r="AO17" s="250">
        <f t="shared" si="48"/>
        <v>150000</v>
      </c>
      <c r="AP17" s="250">
        <f t="shared" si="48"/>
        <v>0</v>
      </c>
      <c r="AQ17" s="250">
        <f t="shared" si="48"/>
        <v>0</v>
      </c>
      <c r="AR17" s="250">
        <f t="shared" si="48"/>
        <v>0</v>
      </c>
      <c r="AS17" s="250">
        <f t="shared" si="48"/>
        <v>0</v>
      </c>
      <c r="AT17" s="250">
        <f t="shared" si="48"/>
        <v>0</v>
      </c>
      <c r="AU17" s="250">
        <f t="shared" si="48"/>
        <v>0</v>
      </c>
      <c r="AV17" s="250">
        <f t="shared" si="48"/>
        <v>0</v>
      </c>
      <c r="AW17" s="250"/>
      <c r="AX17" s="250">
        <f t="shared" ref="AX17:BD17" si="49">AX18</f>
        <v>0</v>
      </c>
      <c r="AY17" s="250">
        <f t="shared" si="49"/>
        <v>0</v>
      </c>
      <c r="AZ17" s="250">
        <f t="shared" si="49"/>
        <v>0</v>
      </c>
      <c r="BA17" s="250">
        <f t="shared" si="49"/>
        <v>0</v>
      </c>
      <c r="BB17" s="250">
        <f t="shared" si="49"/>
        <v>0</v>
      </c>
      <c r="BC17" s="250">
        <f t="shared" si="49"/>
        <v>0</v>
      </c>
      <c r="BD17" s="252">
        <f t="shared" si="49"/>
        <v>0</v>
      </c>
      <c r="BE17" s="251">
        <f>BE18</f>
        <v>150000</v>
      </c>
      <c r="BF17" s="250">
        <f t="shared" ref="BF17:BN17" si="50">BF18</f>
        <v>0</v>
      </c>
      <c r="BG17" s="250">
        <f t="shared" si="50"/>
        <v>150000</v>
      </c>
      <c r="BH17" s="250">
        <f t="shared" si="50"/>
        <v>0</v>
      </c>
      <c r="BI17" s="250">
        <f t="shared" si="50"/>
        <v>0</v>
      </c>
      <c r="BJ17" s="250">
        <f t="shared" si="50"/>
        <v>0</v>
      </c>
      <c r="BK17" s="250">
        <f t="shared" si="50"/>
        <v>0</v>
      </c>
      <c r="BL17" s="250">
        <f t="shared" si="50"/>
        <v>0</v>
      </c>
      <c r="BM17" s="250">
        <f t="shared" si="50"/>
        <v>0</v>
      </c>
      <c r="BN17" s="250">
        <f t="shared" si="50"/>
        <v>0</v>
      </c>
      <c r="BO17" s="250"/>
      <c r="BP17" s="250">
        <f t="shared" ref="BP17:BV17" si="51">BP18</f>
        <v>0</v>
      </c>
      <c r="BQ17" s="250">
        <f t="shared" si="51"/>
        <v>0</v>
      </c>
      <c r="BR17" s="250">
        <f t="shared" si="51"/>
        <v>0</v>
      </c>
      <c r="BS17" s="250">
        <f t="shared" si="51"/>
        <v>0</v>
      </c>
      <c r="BT17" s="250">
        <f t="shared" si="51"/>
        <v>0</v>
      </c>
      <c r="BU17" s="250">
        <f t="shared" si="51"/>
        <v>0</v>
      </c>
      <c r="BV17" s="494">
        <f t="shared" si="51"/>
        <v>0</v>
      </c>
      <c r="BW17" s="486">
        <f>BW18</f>
        <v>150000</v>
      </c>
      <c r="BX17" s="486">
        <f>BX18</f>
        <v>0</v>
      </c>
      <c r="BY17" s="487">
        <f t="shared" ref="BY17:DU17" si="52">BY18</f>
        <v>150000</v>
      </c>
      <c r="BZ17" s="487">
        <f t="shared" si="52"/>
        <v>0</v>
      </c>
      <c r="CA17" s="487">
        <f t="shared" si="52"/>
        <v>0</v>
      </c>
      <c r="CB17" s="487">
        <f t="shared" si="52"/>
        <v>0</v>
      </c>
      <c r="CC17" s="487">
        <f t="shared" si="52"/>
        <v>0</v>
      </c>
      <c r="CD17" s="487">
        <f t="shared" si="52"/>
        <v>0</v>
      </c>
      <c r="CE17" s="487">
        <f t="shared" si="52"/>
        <v>0</v>
      </c>
      <c r="CF17" s="487">
        <f t="shared" si="52"/>
        <v>0</v>
      </c>
      <c r="CG17" s="487">
        <f t="shared" si="52"/>
        <v>0</v>
      </c>
      <c r="CH17" s="487">
        <f t="shared" si="52"/>
        <v>0</v>
      </c>
      <c r="CI17" s="487">
        <f t="shared" si="52"/>
        <v>0</v>
      </c>
      <c r="CJ17" s="487">
        <f t="shared" si="52"/>
        <v>0</v>
      </c>
      <c r="CK17" s="487">
        <f t="shared" si="52"/>
        <v>0</v>
      </c>
      <c r="CL17" s="487">
        <f t="shared" si="52"/>
        <v>0</v>
      </c>
      <c r="CM17" s="488">
        <f t="shared" si="52"/>
        <v>0</v>
      </c>
      <c r="CN17" s="966">
        <f>CN18</f>
        <v>150000</v>
      </c>
      <c r="CO17" s="496">
        <f t="shared" si="52"/>
        <v>0</v>
      </c>
      <c r="CP17" s="496">
        <f t="shared" si="52"/>
        <v>150000</v>
      </c>
      <c r="CQ17" s="496">
        <f t="shared" si="52"/>
        <v>0</v>
      </c>
      <c r="CR17" s="496">
        <f t="shared" si="52"/>
        <v>0</v>
      </c>
      <c r="CS17" s="496">
        <f t="shared" si="52"/>
        <v>0</v>
      </c>
      <c r="CT17" s="496">
        <f t="shared" si="52"/>
        <v>0</v>
      </c>
      <c r="CU17" s="496">
        <f t="shared" si="52"/>
        <v>0</v>
      </c>
      <c r="CV17" s="496">
        <f t="shared" si="52"/>
        <v>0</v>
      </c>
      <c r="CW17" s="496">
        <f t="shared" si="52"/>
        <v>0</v>
      </c>
      <c r="CX17" s="496">
        <f t="shared" si="52"/>
        <v>0</v>
      </c>
      <c r="CY17" s="496">
        <f t="shared" si="52"/>
        <v>0</v>
      </c>
      <c r="CZ17" s="496">
        <f t="shared" si="52"/>
        <v>0</v>
      </c>
      <c r="DA17" s="496">
        <f t="shared" si="52"/>
        <v>0</v>
      </c>
      <c r="DB17" s="496">
        <f t="shared" si="52"/>
        <v>0</v>
      </c>
      <c r="DC17" s="496">
        <f t="shared" si="52"/>
        <v>0</v>
      </c>
      <c r="DD17" s="499">
        <f t="shared" si="52"/>
        <v>0</v>
      </c>
      <c r="DE17" s="491">
        <f>DE18</f>
        <v>150000</v>
      </c>
      <c r="DF17" s="492">
        <f t="shared" si="52"/>
        <v>0</v>
      </c>
      <c r="DG17" s="492">
        <f t="shared" si="52"/>
        <v>150000</v>
      </c>
      <c r="DH17" s="492">
        <f t="shared" si="52"/>
        <v>0</v>
      </c>
      <c r="DI17" s="492">
        <f t="shared" si="52"/>
        <v>0</v>
      </c>
      <c r="DJ17" s="492">
        <f t="shared" si="52"/>
        <v>0</v>
      </c>
      <c r="DK17" s="492">
        <f t="shared" si="52"/>
        <v>0</v>
      </c>
      <c r="DL17" s="492">
        <f t="shared" si="52"/>
        <v>0</v>
      </c>
      <c r="DM17" s="492">
        <f t="shared" si="52"/>
        <v>0</v>
      </c>
      <c r="DN17" s="492">
        <f t="shared" si="52"/>
        <v>0</v>
      </c>
      <c r="DO17" s="492">
        <f t="shared" si="52"/>
        <v>0</v>
      </c>
      <c r="DP17" s="492">
        <f t="shared" si="52"/>
        <v>0</v>
      </c>
      <c r="DQ17" s="492">
        <f t="shared" si="52"/>
        <v>0</v>
      </c>
      <c r="DR17" s="492">
        <f t="shared" si="52"/>
        <v>0</v>
      </c>
      <c r="DS17" s="492">
        <f t="shared" si="52"/>
        <v>0</v>
      </c>
      <c r="DT17" s="492">
        <f t="shared" si="52"/>
        <v>0</v>
      </c>
      <c r="DU17" s="493">
        <f t="shared" si="52"/>
        <v>0</v>
      </c>
    </row>
    <row r="18" spans="1:125" s="7" customFormat="1" ht="24.75" customHeight="1">
      <c r="A18" s="90"/>
      <c r="B18" s="111">
        <v>12001</v>
      </c>
      <c r="C18" s="80" t="s">
        <v>105</v>
      </c>
      <c r="D18" s="253">
        <f>SUM(E18:U18)</f>
        <v>0</v>
      </c>
      <c r="E18" s="262">
        <v>0</v>
      </c>
      <c r="F18" s="262">
        <v>0</v>
      </c>
      <c r="G18" s="263">
        <v>0</v>
      </c>
      <c r="H18" s="263">
        <v>0</v>
      </c>
      <c r="I18" s="262"/>
      <c r="J18" s="262"/>
      <c r="K18" s="262"/>
      <c r="L18" s="262"/>
      <c r="M18" s="262"/>
      <c r="N18" s="262"/>
      <c r="O18" s="264"/>
      <c r="P18" s="264"/>
      <c r="Q18" s="264"/>
      <c r="R18" s="264"/>
      <c r="S18" s="264"/>
      <c r="T18" s="264"/>
      <c r="U18" s="265"/>
      <c r="V18" s="257">
        <f t="shared" si="20"/>
        <v>524328</v>
      </c>
      <c r="W18" s="266">
        <v>0</v>
      </c>
      <c r="X18" s="255">
        <f>AMPOP!H23</f>
        <v>524328</v>
      </c>
      <c r="Y18" s="267"/>
      <c r="Z18" s="267"/>
      <c r="AA18" s="267"/>
      <c r="AB18" s="267"/>
      <c r="AC18" s="267"/>
      <c r="AD18" s="267"/>
      <c r="AE18" s="267"/>
      <c r="AF18" s="264"/>
      <c r="AG18" s="264"/>
      <c r="AH18" s="264"/>
      <c r="AI18" s="264"/>
      <c r="AJ18" s="264"/>
      <c r="AK18" s="264"/>
      <c r="AL18" s="268"/>
      <c r="AM18" s="257">
        <f>SUM(AN18:BD18)</f>
        <v>150000</v>
      </c>
      <c r="AN18" s="266"/>
      <c r="AO18" s="262">
        <f>AMPOP!J23</f>
        <v>150000</v>
      </c>
      <c r="AP18" s="262"/>
      <c r="AQ18" s="262"/>
      <c r="AR18" s="262"/>
      <c r="AS18" s="262"/>
      <c r="AT18" s="262"/>
      <c r="AU18" s="262"/>
      <c r="AV18" s="262"/>
      <c r="AW18" s="262"/>
      <c r="AX18" s="264"/>
      <c r="AY18" s="264"/>
      <c r="AZ18" s="264"/>
      <c r="BA18" s="264"/>
      <c r="BB18" s="264"/>
      <c r="BC18" s="264"/>
      <c r="BD18" s="268"/>
      <c r="BE18" s="257">
        <f>SUM(BF18:BV18)</f>
        <v>150000</v>
      </c>
      <c r="BF18" s="266"/>
      <c r="BG18" s="262">
        <f>AMPOP!K23</f>
        <v>150000</v>
      </c>
      <c r="BH18" s="262"/>
      <c r="BI18" s="262"/>
      <c r="BJ18" s="262"/>
      <c r="BK18" s="262"/>
      <c r="BL18" s="262"/>
      <c r="BM18" s="262"/>
      <c r="BN18" s="262"/>
      <c r="BO18" s="262"/>
      <c r="BP18" s="264"/>
      <c r="BQ18" s="264"/>
      <c r="BR18" s="264"/>
      <c r="BS18" s="264"/>
      <c r="BT18" s="264"/>
      <c r="BU18" s="264"/>
      <c r="BV18" s="265"/>
      <c r="BW18" s="257">
        <f t="shared" ref="BW18" si="53">SUM(BX18:CM18)</f>
        <v>150000</v>
      </c>
      <c r="BX18" s="266">
        <v>0</v>
      </c>
      <c r="BY18" s="255">
        <f>AMPOP!I23</f>
        <v>150000</v>
      </c>
      <c r="BZ18" s="267"/>
      <c r="CA18" s="267"/>
      <c r="CB18" s="267"/>
      <c r="CC18" s="267"/>
      <c r="CD18" s="267"/>
      <c r="CE18" s="267"/>
      <c r="CF18" s="267"/>
      <c r="CG18" s="264"/>
      <c r="CH18" s="264"/>
      <c r="CI18" s="264"/>
      <c r="CJ18" s="264"/>
      <c r="CK18" s="264"/>
      <c r="CL18" s="264"/>
      <c r="CM18" s="268"/>
      <c r="CN18" s="253">
        <f t="shared" ref="CN18" si="54">SUM(CO18:DD18)</f>
        <v>150000</v>
      </c>
      <c r="CO18" s="266">
        <v>0</v>
      </c>
      <c r="CP18" s="255">
        <f>AMPOP!J23</f>
        <v>150000</v>
      </c>
      <c r="CQ18" s="267"/>
      <c r="CR18" s="267"/>
      <c r="CS18" s="267"/>
      <c r="CT18" s="267"/>
      <c r="CU18" s="267"/>
      <c r="CV18" s="267"/>
      <c r="CW18" s="267"/>
      <c r="CX18" s="264"/>
      <c r="CY18" s="264"/>
      <c r="CZ18" s="264"/>
      <c r="DA18" s="264"/>
      <c r="DB18" s="264"/>
      <c r="DC18" s="264"/>
      <c r="DD18" s="265"/>
      <c r="DE18" s="257">
        <f t="shared" ref="DE18:DE19" si="55">SUM(DF18:DU18)</f>
        <v>150000</v>
      </c>
      <c r="DF18" s="266">
        <v>0</v>
      </c>
      <c r="DG18" s="259">
        <f>AMPOP!K23</f>
        <v>150000</v>
      </c>
      <c r="DH18" s="267"/>
      <c r="DI18" s="267"/>
      <c r="DJ18" s="267"/>
      <c r="DK18" s="267"/>
      <c r="DL18" s="267"/>
      <c r="DM18" s="267"/>
      <c r="DN18" s="267"/>
      <c r="DO18" s="264"/>
      <c r="DP18" s="264"/>
      <c r="DQ18" s="264"/>
      <c r="DR18" s="264"/>
      <c r="DS18" s="264"/>
      <c r="DT18" s="264"/>
      <c r="DU18" s="268"/>
    </row>
    <row r="19" spans="1:125" s="50" customFormat="1" ht="44.25" customHeight="1">
      <c r="A19" s="88" t="s">
        <v>106</v>
      </c>
      <c r="B19" s="129"/>
      <c r="C19" s="85" t="s">
        <v>107</v>
      </c>
      <c r="D19" s="249">
        <f>SUM(D20:D33)</f>
        <v>1790570.5000000002</v>
      </c>
      <c r="E19" s="249">
        <f t="shared" ref="E19:U19" si="56">SUM(E20:E33)</f>
        <v>987856.3</v>
      </c>
      <c r="F19" s="249">
        <f t="shared" si="56"/>
        <v>0</v>
      </c>
      <c r="G19" s="249">
        <f t="shared" si="56"/>
        <v>0</v>
      </c>
      <c r="H19" s="249">
        <f t="shared" si="56"/>
        <v>0</v>
      </c>
      <c r="I19" s="249">
        <f t="shared" si="56"/>
        <v>299720.8</v>
      </c>
      <c r="J19" s="249">
        <f t="shared" si="56"/>
        <v>431147.6</v>
      </c>
      <c r="K19" s="249">
        <f t="shared" si="56"/>
        <v>0</v>
      </c>
      <c r="L19" s="249">
        <f t="shared" si="56"/>
        <v>0</v>
      </c>
      <c r="M19" s="249">
        <f t="shared" si="56"/>
        <v>0</v>
      </c>
      <c r="N19" s="249">
        <f t="shared" si="56"/>
        <v>0</v>
      </c>
      <c r="O19" s="249">
        <f t="shared" si="56"/>
        <v>0</v>
      </c>
      <c r="P19" s="249">
        <f t="shared" si="56"/>
        <v>0</v>
      </c>
      <c r="Q19" s="249">
        <f t="shared" si="56"/>
        <v>0</v>
      </c>
      <c r="R19" s="249">
        <f t="shared" si="56"/>
        <v>71845.8</v>
      </c>
      <c r="S19" s="249">
        <f t="shared" si="56"/>
        <v>0</v>
      </c>
      <c r="T19" s="249">
        <f t="shared" si="56"/>
        <v>0</v>
      </c>
      <c r="U19" s="392">
        <f t="shared" si="56"/>
        <v>0</v>
      </c>
      <c r="V19" s="491">
        <f>SUM(V20:V33)</f>
        <v>3317750.2</v>
      </c>
      <c r="W19" s="492">
        <f t="shared" ref="W19:AK19" si="57">SUM(W20:W33)</f>
        <v>1031361.1000000001</v>
      </c>
      <c r="X19" s="492">
        <f t="shared" si="57"/>
        <v>0</v>
      </c>
      <c r="Y19" s="492">
        <f t="shared" si="57"/>
        <v>0</v>
      </c>
      <c r="Z19" s="492">
        <f t="shared" si="57"/>
        <v>764069.20000000007</v>
      </c>
      <c r="AA19" s="492">
        <f t="shared" si="57"/>
        <v>524966.30000000005</v>
      </c>
      <c r="AB19" s="492">
        <f t="shared" si="57"/>
        <v>68428</v>
      </c>
      <c r="AC19" s="492">
        <f t="shared" si="57"/>
        <v>60329.5</v>
      </c>
      <c r="AD19" s="492">
        <f t="shared" si="57"/>
        <v>0</v>
      </c>
      <c r="AE19" s="492">
        <f t="shared" si="57"/>
        <v>286496.60000000003</v>
      </c>
      <c r="AF19" s="492">
        <f t="shared" si="57"/>
        <v>62636.6</v>
      </c>
      <c r="AG19" s="492">
        <f t="shared" si="57"/>
        <v>87569.5</v>
      </c>
      <c r="AH19" s="492">
        <f t="shared" si="57"/>
        <v>11042.3</v>
      </c>
      <c r="AI19" s="492">
        <f t="shared" si="57"/>
        <v>420851.1</v>
      </c>
      <c r="AJ19" s="492">
        <f t="shared" si="57"/>
        <v>0</v>
      </c>
      <c r="AK19" s="492">
        <f t="shared" si="57"/>
        <v>0</v>
      </c>
      <c r="AL19" s="493">
        <f t="shared" ref="AL19" si="58">AL20+AL21+AL22+AL23+AL24+AL25+AL26+AL27+AL28+AL29+AL30+AL32+AL33</f>
        <v>0</v>
      </c>
      <c r="AM19" s="251">
        <f>AM20+AM21+AM22+AM23+AM24+AM25+AM26+AM27+AM28+AM29+AM30+AM32+AM33</f>
        <v>1254189.9999999998</v>
      </c>
      <c r="AN19" s="250">
        <f t="shared" ref="AN19:AV19" si="59">AN20+AN21+AN22+AN23+AN24+AN25+AN26+AN27+AN28+AN29+AN30+AN32+AN33</f>
        <v>1031361.1000000001</v>
      </c>
      <c r="AO19" s="250">
        <f t="shared" si="59"/>
        <v>0</v>
      </c>
      <c r="AP19" s="250">
        <f t="shared" si="59"/>
        <v>0</v>
      </c>
      <c r="AQ19" s="250">
        <f t="shared" si="59"/>
        <v>215828.9</v>
      </c>
      <c r="AR19" s="250">
        <f t="shared" si="59"/>
        <v>7000</v>
      </c>
      <c r="AS19" s="250">
        <f t="shared" si="59"/>
        <v>0</v>
      </c>
      <c r="AT19" s="250">
        <f t="shared" si="59"/>
        <v>0</v>
      </c>
      <c r="AU19" s="250">
        <f t="shared" si="59"/>
        <v>0</v>
      </c>
      <c r="AV19" s="250">
        <f t="shared" si="59"/>
        <v>0</v>
      </c>
      <c r="AW19" s="250"/>
      <c r="AX19" s="250">
        <f t="shared" ref="AX19:BD19" si="60">AX20+AX21+AX22+AX23+AX24+AX25+AX26+AX27+AX28+AX29+AX30+AX32+AX33</f>
        <v>0</v>
      </c>
      <c r="AY19" s="250">
        <f t="shared" si="60"/>
        <v>0</v>
      </c>
      <c r="AZ19" s="250">
        <f t="shared" si="60"/>
        <v>0</v>
      </c>
      <c r="BA19" s="250">
        <f t="shared" si="60"/>
        <v>0</v>
      </c>
      <c r="BB19" s="250">
        <f t="shared" si="60"/>
        <v>0</v>
      </c>
      <c r="BC19" s="250">
        <f t="shared" si="60"/>
        <v>0</v>
      </c>
      <c r="BD19" s="252">
        <f t="shared" si="60"/>
        <v>0</v>
      </c>
      <c r="BE19" s="251">
        <f>BE20+BE21+BE22+BE23+BE24+BE25+BE26+BE27+BE28+BE29+BE30+BE32+BE33</f>
        <v>1254189.9999999998</v>
      </c>
      <c r="BF19" s="250">
        <f t="shared" ref="BF19:BN19" si="61">BF20+BF21+BF22+BF23+BF24+BF25+BF26+BF27+BF28+BF29+BF30+BF32+BF33</f>
        <v>1031361.1000000001</v>
      </c>
      <c r="BG19" s="250">
        <f t="shared" si="61"/>
        <v>0</v>
      </c>
      <c r="BH19" s="250">
        <f t="shared" si="61"/>
        <v>0</v>
      </c>
      <c r="BI19" s="250">
        <f t="shared" si="61"/>
        <v>215828.9</v>
      </c>
      <c r="BJ19" s="250">
        <f t="shared" si="61"/>
        <v>7000</v>
      </c>
      <c r="BK19" s="250">
        <f t="shared" si="61"/>
        <v>0</v>
      </c>
      <c r="BL19" s="250">
        <f t="shared" si="61"/>
        <v>0</v>
      </c>
      <c r="BM19" s="250">
        <f t="shared" si="61"/>
        <v>0</v>
      </c>
      <c r="BN19" s="250">
        <f t="shared" si="61"/>
        <v>0</v>
      </c>
      <c r="BO19" s="250"/>
      <c r="BP19" s="250">
        <f t="shared" ref="BP19:BV19" si="62">BP20+BP21+BP22+BP23+BP24+BP25+BP26+BP27+BP28+BP29+BP30+BP32+BP33</f>
        <v>0</v>
      </c>
      <c r="BQ19" s="250">
        <f t="shared" si="62"/>
        <v>0</v>
      </c>
      <c r="BR19" s="250">
        <f t="shared" si="62"/>
        <v>0</v>
      </c>
      <c r="BS19" s="250">
        <f t="shared" si="62"/>
        <v>0</v>
      </c>
      <c r="BT19" s="250">
        <f t="shared" si="62"/>
        <v>0</v>
      </c>
      <c r="BU19" s="250">
        <f t="shared" si="62"/>
        <v>0</v>
      </c>
      <c r="BV19" s="494">
        <f t="shared" si="62"/>
        <v>0</v>
      </c>
      <c r="BW19" s="486">
        <f>SUM(BW20:BW33)</f>
        <v>1254189.9999999998</v>
      </c>
      <c r="BX19" s="487">
        <f t="shared" ref="BX19:CL19" si="63">SUM(BX20:BX33)</f>
        <v>1031361.1000000001</v>
      </c>
      <c r="BY19" s="487">
        <f t="shared" si="63"/>
        <v>0</v>
      </c>
      <c r="BZ19" s="487">
        <f t="shared" si="63"/>
        <v>0</v>
      </c>
      <c r="CA19" s="487">
        <f t="shared" si="63"/>
        <v>215828.9</v>
      </c>
      <c r="CB19" s="487">
        <f t="shared" si="63"/>
        <v>7000</v>
      </c>
      <c r="CC19" s="487">
        <f t="shared" si="63"/>
        <v>0</v>
      </c>
      <c r="CD19" s="487">
        <f t="shared" si="63"/>
        <v>0</v>
      </c>
      <c r="CE19" s="487">
        <f t="shared" si="63"/>
        <v>0</v>
      </c>
      <c r="CF19" s="487">
        <f t="shared" si="63"/>
        <v>0</v>
      </c>
      <c r="CG19" s="487">
        <f t="shared" si="63"/>
        <v>0</v>
      </c>
      <c r="CH19" s="487">
        <f t="shared" si="63"/>
        <v>0</v>
      </c>
      <c r="CI19" s="487">
        <f t="shared" si="63"/>
        <v>0</v>
      </c>
      <c r="CJ19" s="487">
        <f t="shared" si="63"/>
        <v>0</v>
      </c>
      <c r="CK19" s="487">
        <f t="shared" si="63"/>
        <v>0</v>
      </c>
      <c r="CL19" s="487">
        <f t="shared" si="63"/>
        <v>0</v>
      </c>
      <c r="CM19" s="488">
        <f t="shared" ref="CM19" si="64">CM20+CM21+CM22+CM23+CM24+CM25+CM26+CM27+CM28+CM29+CM30+CM32+CM33</f>
        <v>0</v>
      </c>
      <c r="CN19" s="967">
        <f>SUM(CN20:CN33)</f>
        <v>1254189.9999999998</v>
      </c>
      <c r="CO19" s="496">
        <f>SUM(CO20:CO33)</f>
        <v>1031361.1000000001</v>
      </c>
      <c r="CP19" s="496">
        <f t="shared" ref="CP19:DD19" si="65">SUM(CP20:CP33)</f>
        <v>0</v>
      </c>
      <c r="CQ19" s="496">
        <f t="shared" si="65"/>
        <v>0</v>
      </c>
      <c r="CR19" s="496">
        <f t="shared" si="65"/>
        <v>215828.9</v>
      </c>
      <c r="CS19" s="496">
        <f t="shared" si="65"/>
        <v>7000</v>
      </c>
      <c r="CT19" s="496">
        <f t="shared" si="65"/>
        <v>0</v>
      </c>
      <c r="CU19" s="496">
        <f t="shared" si="65"/>
        <v>0</v>
      </c>
      <c r="CV19" s="496">
        <f t="shared" si="65"/>
        <v>0</v>
      </c>
      <c r="CW19" s="496">
        <f t="shared" si="65"/>
        <v>0</v>
      </c>
      <c r="CX19" s="496">
        <f t="shared" si="65"/>
        <v>0</v>
      </c>
      <c r="CY19" s="496">
        <f t="shared" si="65"/>
        <v>0</v>
      </c>
      <c r="CZ19" s="496">
        <f t="shared" si="65"/>
        <v>0</v>
      </c>
      <c r="DA19" s="496">
        <f t="shared" si="65"/>
        <v>0</v>
      </c>
      <c r="DB19" s="496">
        <f t="shared" si="65"/>
        <v>0</v>
      </c>
      <c r="DC19" s="496">
        <f t="shared" si="65"/>
        <v>0</v>
      </c>
      <c r="DD19" s="499">
        <f t="shared" si="65"/>
        <v>0</v>
      </c>
      <c r="DE19" s="491">
        <f t="shared" si="55"/>
        <v>1254190</v>
      </c>
      <c r="DF19" s="492">
        <f>SUM(DF20:DF33)</f>
        <v>1031361.1000000001</v>
      </c>
      <c r="DG19" s="492">
        <f t="shared" ref="DG19:DU19" si="66">SUM(DG20:DG33)</f>
        <v>0</v>
      </c>
      <c r="DH19" s="492">
        <f t="shared" si="66"/>
        <v>0</v>
      </c>
      <c r="DI19" s="492">
        <f t="shared" si="66"/>
        <v>215828.9</v>
      </c>
      <c r="DJ19" s="492">
        <f t="shared" si="66"/>
        <v>7000</v>
      </c>
      <c r="DK19" s="492">
        <f t="shared" si="66"/>
        <v>0</v>
      </c>
      <c r="DL19" s="492">
        <f t="shared" si="66"/>
        <v>0</v>
      </c>
      <c r="DM19" s="492">
        <f t="shared" si="66"/>
        <v>0</v>
      </c>
      <c r="DN19" s="492">
        <f t="shared" si="66"/>
        <v>0</v>
      </c>
      <c r="DO19" s="492">
        <f t="shared" si="66"/>
        <v>0</v>
      </c>
      <c r="DP19" s="492">
        <f t="shared" si="66"/>
        <v>0</v>
      </c>
      <c r="DQ19" s="492">
        <f t="shared" si="66"/>
        <v>0</v>
      </c>
      <c r="DR19" s="492">
        <f t="shared" si="66"/>
        <v>0</v>
      </c>
      <c r="DS19" s="492">
        <f t="shared" si="66"/>
        <v>0</v>
      </c>
      <c r="DT19" s="492">
        <f t="shared" si="66"/>
        <v>0</v>
      </c>
      <c r="DU19" s="492">
        <f t="shared" si="66"/>
        <v>0</v>
      </c>
    </row>
    <row r="20" spans="1:125" s="7" customFormat="1" ht="62.25" customHeight="1">
      <c r="A20" s="91"/>
      <c r="B20" s="112">
        <v>11001</v>
      </c>
      <c r="C20" s="79" t="s">
        <v>108</v>
      </c>
      <c r="D20" s="253">
        <f>SUM(E20:U20)</f>
        <v>231494.39999999999</v>
      </c>
      <c r="E20" s="259">
        <v>0</v>
      </c>
      <c r="F20" s="262"/>
      <c r="G20" s="262"/>
      <c r="H20" s="262"/>
      <c r="I20" s="253">
        <f>AMPOP!G25</f>
        <v>231494.39999999999</v>
      </c>
      <c r="J20" s="253"/>
      <c r="K20" s="262"/>
      <c r="L20" s="262"/>
      <c r="M20" s="262"/>
      <c r="N20" s="262"/>
      <c r="O20" s="264"/>
      <c r="P20" s="264"/>
      <c r="Q20" s="264"/>
      <c r="R20" s="264"/>
      <c r="S20" s="264"/>
      <c r="T20" s="264"/>
      <c r="U20" s="265"/>
      <c r="V20" s="257">
        <f t="shared" ref="V20:V29" si="67">SUM(W20:AL20)</f>
        <v>548240.30000000005</v>
      </c>
      <c r="W20" s="266"/>
      <c r="X20" s="267"/>
      <c r="Y20" s="267"/>
      <c r="Z20" s="259">
        <f>AMPOP!H25</f>
        <v>548240.30000000005</v>
      </c>
      <c r="AA20" s="267"/>
      <c r="AB20" s="267"/>
      <c r="AC20" s="267"/>
      <c r="AD20" s="267"/>
      <c r="AE20" s="267"/>
      <c r="AF20" s="264"/>
      <c r="AG20" s="264"/>
      <c r="AH20" s="264"/>
      <c r="AI20" s="264"/>
      <c r="AJ20" s="264"/>
      <c r="AK20" s="264"/>
      <c r="AL20" s="268"/>
      <c r="AM20" s="257">
        <f t="shared" ref="AM20:AM33" si="68">SUM(AN20:BD20)</f>
        <v>0</v>
      </c>
      <c r="AN20" s="266"/>
      <c r="AO20" s="262"/>
      <c r="AP20" s="262"/>
      <c r="AQ20" s="266">
        <f>AMPOP!J25</f>
        <v>0</v>
      </c>
      <c r="AR20" s="262"/>
      <c r="AS20" s="262"/>
      <c r="AT20" s="262"/>
      <c r="AU20" s="262"/>
      <c r="AV20" s="262"/>
      <c r="AW20" s="262"/>
      <c r="AX20" s="264"/>
      <c r="AY20" s="264"/>
      <c r="AZ20" s="264"/>
      <c r="BA20" s="264"/>
      <c r="BB20" s="264"/>
      <c r="BC20" s="264"/>
      <c r="BD20" s="268"/>
      <c r="BE20" s="257">
        <f t="shared" ref="BE20:BE33" si="69">SUM(BF20:BV20)</f>
        <v>0</v>
      </c>
      <c r="BF20" s="266"/>
      <c r="BG20" s="262"/>
      <c r="BH20" s="262"/>
      <c r="BI20" s="266">
        <f>AMPOP!X25</f>
        <v>0</v>
      </c>
      <c r="BJ20" s="262"/>
      <c r="BK20" s="262"/>
      <c r="BL20" s="262"/>
      <c r="BM20" s="262"/>
      <c r="BN20" s="262"/>
      <c r="BO20" s="262"/>
      <c r="BP20" s="264"/>
      <c r="BQ20" s="264"/>
      <c r="BR20" s="264"/>
      <c r="BS20" s="264"/>
      <c r="BT20" s="264"/>
      <c r="BU20" s="264"/>
      <c r="BV20" s="265"/>
      <c r="BW20" s="257">
        <f t="shared" ref="BW20:BW30" si="70">SUM(BX20:CM20)</f>
        <v>0</v>
      </c>
      <c r="BX20" s="266"/>
      <c r="BY20" s="267"/>
      <c r="BZ20" s="267"/>
      <c r="CA20" s="259">
        <f>AMPOP!I25</f>
        <v>0</v>
      </c>
      <c r="CB20" s="267"/>
      <c r="CC20" s="267"/>
      <c r="CD20" s="267"/>
      <c r="CE20" s="267"/>
      <c r="CF20" s="267"/>
      <c r="CG20" s="264"/>
      <c r="CH20" s="264"/>
      <c r="CI20" s="264"/>
      <c r="CJ20" s="264"/>
      <c r="CK20" s="264"/>
      <c r="CL20" s="264"/>
      <c r="CM20" s="268"/>
      <c r="CN20" s="253">
        <f t="shared" ref="CN20:CN30" si="71">SUM(CO20:DD20)</f>
        <v>0</v>
      </c>
      <c r="CO20" s="266"/>
      <c r="CP20" s="267"/>
      <c r="CQ20" s="267"/>
      <c r="CR20" s="259">
        <f>AMPOP!J25</f>
        <v>0</v>
      </c>
      <c r="CS20" s="267"/>
      <c r="CT20" s="267"/>
      <c r="CU20" s="267"/>
      <c r="CV20" s="267"/>
      <c r="CW20" s="267"/>
      <c r="CX20" s="264"/>
      <c r="CY20" s="264"/>
      <c r="CZ20" s="264"/>
      <c r="DA20" s="264"/>
      <c r="DB20" s="264"/>
      <c r="DC20" s="264"/>
      <c r="DD20" s="265"/>
      <c r="DE20" s="257">
        <f t="shared" ref="DE20:DE30" si="72">SUM(DF20:DU20)</f>
        <v>0</v>
      </c>
      <c r="DF20" s="266"/>
      <c r="DG20" s="267"/>
      <c r="DH20" s="267"/>
      <c r="DI20" s="259">
        <f>AMPOP!K25</f>
        <v>0</v>
      </c>
      <c r="DJ20" s="267"/>
      <c r="DK20" s="267"/>
      <c r="DL20" s="267"/>
      <c r="DM20" s="267"/>
      <c r="DN20" s="267"/>
      <c r="DO20" s="264"/>
      <c r="DP20" s="264"/>
      <c r="DQ20" s="264"/>
      <c r="DR20" s="264"/>
      <c r="DS20" s="264"/>
      <c r="DT20" s="264"/>
      <c r="DU20" s="268"/>
    </row>
    <row r="21" spans="1:125" s="7" customFormat="1" ht="20.25" customHeight="1">
      <c r="A21" s="92"/>
      <c r="B21" s="112">
        <v>11002</v>
      </c>
      <c r="C21" s="79" t="s">
        <v>109</v>
      </c>
      <c r="D21" s="253">
        <f>SUM(E21:U21)</f>
        <v>60636.4</v>
      </c>
      <c r="E21" s="262"/>
      <c r="F21" s="262"/>
      <c r="G21" s="262"/>
      <c r="H21" s="262"/>
      <c r="I21" s="253">
        <f>AMPOP!G26</f>
        <v>60636.4</v>
      </c>
      <c r="J21" s="253"/>
      <c r="K21" s="262"/>
      <c r="L21" s="262"/>
      <c r="M21" s="262"/>
      <c r="N21" s="262"/>
      <c r="O21" s="264"/>
      <c r="P21" s="264"/>
      <c r="Q21" s="264"/>
      <c r="R21" s="264"/>
      <c r="S21" s="264"/>
      <c r="T21" s="264"/>
      <c r="U21" s="265"/>
      <c r="V21" s="257">
        <f t="shared" si="67"/>
        <v>208238.5</v>
      </c>
      <c r="W21" s="266"/>
      <c r="X21" s="267"/>
      <c r="Y21" s="267"/>
      <c r="Z21" s="259">
        <f>AMPOP!H26</f>
        <v>208238.5</v>
      </c>
      <c r="AA21" s="267"/>
      <c r="AB21" s="267"/>
      <c r="AC21" s="267"/>
      <c r="AD21" s="267"/>
      <c r="AE21" s="267"/>
      <c r="AF21" s="264"/>
      <c r="AG21" s="264"/>
      <c r="AH21" s="264"/>
      <c r="AI21" s="264"/>
      <c r="AJ21" s="264"/>
      <c r="AK21" s="264"/>
      <c r="AL21" s="268"/>
      <c r="AM21" s="257">
        <f t="shared" si="68"/>
        <v>208238.5</v>
      </c>
      <c r="AN21" s="266"/>
      <c r="AO21" s="262"/>
      <c r="AP21" s="262"/>
      <c r="AQ21" s="266">
        <f>AMPOP!J26</f>
        <v>208238.5</v>
      </c>
      <c r="AR21" s="262"/>
      <c r="AS21" s="262"/>
      <c r="AT21" s="262"/>
      <c r="AU21" s="262"/>
      <c r="AV21" s="262"/>
      <c r="AW21" s="262"/>
      <c r="AX21" s="264"/>
      <c r="AY21" s="264"/>
      <c r="AZ21" s="264"/>
      <c r="BA21" s="264"/>
      <c r="BB21" s="264"/>
      <c r="BC21" s="264"/>
      <c r="BD21" s="268"/>
      <c r="BE21" s="257">
        <f t="shared" si="69"/>
        <v>208238.5</v>
      </c>
      <c r="BF21" s="266"/>
      <c r="BG21" s="262"/>
      <c r="BH21" s="262"/>
      <c r="BI21" s="266">
        <f>AMPOP!K26</f>
        <v>208238.5</v>
      </c>
      <c r="BJ21" s="262"/>
      <c r="BK21" s="262"/>
      <c r="BL21" s="262"/>
      <c r="BM21" s="262"/>
      <c r="BN21" s="262"/>
      <c r="BO21" s="262"/>
      <c r="BP21" s="264"/>
      <c r="BQ21" s="264"/>
      <c r="BR21" s="264"/>
      <c r="BS21" s="264"/>
      <c r="BT21" s="264"/>
      <c r="BU21" s="264"/>
      <c r="BV21" s="265"/>
      <c r="BW21" s="257">
        <f t="shared" si="70"/>
        <v>208238.5</v>
      </c>
      <c r="BX21" s="266"/>
      <c r="BY21" s="267"/>
      <c r="BZ21" s="267"/>
      <c r="CA21" s="259">
        <f>AMPOP!I26</f>
        <v>208238.5</v>
      </c>
      <c r="CB21" s="267"/>
      <c r="CC21" s="267"/>
      <c r="CD21" s="267"/>
      <c r="CE21" s="267"/>
      <c r="CF21" s="267"/>
      <c r="CG21" s="264"/>
      <c r="CH21" s="264"/>
      <c r="CI21" s="264"/>
      <c r="CJ21" s="264"/>
      <c r="CK21" s="264"/>
      <c r="CL21" s="264"/>
      <c r="CM21" s="268"/>
      <c r="CN21" s="253">
        <f t="shared" si="71"/>
        <v>208238.5</v>
      </c>
      <c r="CO21" s="266"/>
      <c r="CP21" s="267"/>
      <c r="CQ21" s="267"/>
      <c r="CR21" s="259">
        <f>AMPOP!J26</f>
        <v>208238.5</v>
      </c>
      <c r="CS21" s="267"/>
      <c r="CT21" s="267"/>
      <c r="CU21" s="267"/>
      <c r="CV21" s="267"/>
      <c r="CW21" s="267"/>
      <c r="CX21" s="264"/>
      <c r="CY21" s="264"/>
      <c r="CZ21" s="264"/>
      <c r="DA21" s="264"/>
      <c r="DB21" s="264"/>
      <c r="DC21" s="264"/>
      <c r="DD21" s="265"/>
      <c r="DE21" s="257">
        <f t="shared" si="72"/>
        <v>208238.5</v>
      </c>
      <c r="DF21" s="266"/>
      <c r="DG21" s="267"/>
      <c r="DH21" s="267"/>
      <c r="DI21" s="259">
        <f>AMPOP!K26</f>
        <v>208238.5</v>
      </c>
      <c r="DJ21" s="267"/>
      <c r="DK21" s="267"/>
      <c r="DL21" s="267"/>
      <c r="DM21" s="267"/>
      <c r="DN21" s="267"/>
      <c r="DO21" s="264"/>
      <c r="DP21" s="264"/>
      <c r="DQ21" s="264"/>
      <c r="DR21" s="264"/>
      <c r="DS21" s="264"/>
      <c r="DT21" s="264"/>
      <c r="DU21" s="268"/>
    </row>
    <row r="22" spans="1:125" s="7" customFormat="1" ht="27">
      <c r="A22" s="92"/>
      <c r="B22" s="112">
        <v>11003</v>
      </c>
      <c r="C22" s="79" t="s">
        <v>110</v>
      </c>
      <c r="D22" s="253">
        <f t="shared" ref="D22:D23" si="73">SUM(E22:U22)</f>
        <v>7590</v>
      </c>
      <c r="E22" s="262"/>
      <c r="F22" s="262"/>
      <c r="G22" s="262"/>
      <c r="H22" s="262"/>
      <c r="I22" s="253">
        <f>AMPOP!G27</f>
        <v>7590</v>
      </c>
      <c r="J22" s="253"/>
      <c r="K22" s="262"/>
      <c r="L22" s="262"/>
      <c r="M22" s="262"/>
      <c r="N22" s="262"/>
      <c r="O22" s="264"/>
      <c r="P22" s="264"/>
      <c r="Q22" s="264"/>
      <c r="R22" s="264"/>
      <c r="S22" s="264"/>
      <c r="T22" s="264"/>
      <c r="U22" s="265"/>
      <c r="V22" s="257">
        <f t="shared" si="67"/>
        <v>7590.4</v>
      </c>
      <c r="W22" s="266"/>
      <c r="X22" s="267"/>
      <c r="Y22" s="267"/>
      <c r="Z22" s="259">
        <f>AMPOP!H27</f>
        <v>7590.4</v>
      </c>
      <c r="AA22" s="267"/>
      <c r="AB22" s="267"/>
      <c r="AC22" s="267"/>
      <c r="AD22" s="267"/>
      <c r="AE22" s="267"/>
      <c r="AF22" s="264"/>
      <c r="AG22" s="264"/>
      <c r="AH22" s="264"/>
      <c r="AI22" s="264"/>
      <c r="AJ22" s="264"/>
      <c r="AK22" s="264"/>
      <c r="AL22" s="268"/>
      <c r="AM22" s="257">
        <f t="shared" si="68"/>
        <v>7590.4</v>
      </c>
      <c r="AN22" s="266"/>
      <c r="AO22" s="262"/>
      <c r="AP22" s="262"/>
      <c r="AQ22" s="266">
        <f>AMPOP!J27</f>
        <v>7590.4</v>
      </c>
      <c r="AR22" s="262"/>
      <c r="AS22" s="262"/>
      <c r="AT22" s="262"/>
      <c r="AU22" s="262"/>
      <c r="AV22" s="262"/>
      <c r="AW22" s="262"/>
      <c r="AX22" s="264"/>
      <c r="AY22" s="264"/>
      <c r="AZ22" s="264"/>
      <c r="BA22" s="264"/>
      <c r="BB22" s="264"/>
      <c r="BC22" s="264"/>
      <c r="BD22" s="268"/>
      <c r="BE22" s="257">
        <f t="shared" si="69"/>
        <v>7590.4</v>
      </c>
      <c r="BF22" s="266"/>
      <c r="BG22" s="262"/>
      <c r="BH22" s="262"/>
      <c r="BI22" s="266">
        <f>AMPOP!K27</f>
        <v>7590.4</v>
      </c>
      <c r="BJ22" s="262"/>
      <c r="BK22" s="262"/>
      <c r="BL22" s="262"/>
      <c r="BM22" s="262"/>
      <c r="BN22" s="262"/>
      <c r="BO22" s="262"/>
      <c r="BP22" s="264"/>
      <c r="BQ22" s="264"/>
      <c r="BR22" s="264"/>
      <c r="BS22" s="264"/>
      <c r="BT22" s="264"/>
      <c r="BU22" s="264"/>
      <c r="BV22" s="265"/>
      <c r="BW22" s="257">
        <f t="shared" si="70"/>
        <v>7590.4</v>
      </c>
      <c r="BX22" s="266"/>
      <c r="BY22" s="267"/>
      <c r="BZ22" s="267"/>
      <c r="CA22" s="259">
        <f>AMPOP!I27</f>
        <v>7590.4</v>
      </c>
      <c r="CB22" s="267"/>
      <c r="CC22" s="267"/>
      <c r="CD22" s="267"/>
      <c r="CE22" s="267"/>
      <c r="CF22" s="267"/>
      <c r="CG22" s="264"/>
      <c r="CH22" s="264"/>
      <c r="CI22" s="264"/>
      <c r="CJ22" s="264"/>
      <c r="CK22" s="264"/>
      <c r="CL22" s="264"/>
      <c r="CM22" s="268"/>
      <c r="CN22" s="253">
        <f t="shared" si="71"/>
        <v>7590.4</v>
      </c>
      <c r="CO22" s="266"/>
      <c r="CP22" s="267"/>
      <c r="CQ22" s="267"/>
      <c r="CR22" s="259">
        <f>AMPOP!J27</f>
        <v>7590.4</v>
      </c>
      <c r="CS22" s="267"/>
      <c r="CT22" s="267"/>
      <c r="CU22" s="267"/>
      <c r="CV22" s="267"/>
      <c r="CW22" s="267"/>
      <c r="CX22" s="264"/>
      <c r="CY22" s="264"/>
      <c r="CZ22" s="264"/>
      <c r="DA22" s="264"/>
      <c r="DB22" s="264"/>
      <c r="DC22" s="264"/>
      <c r="DD22" s="265"/>
      <c r="DE22" s="257">
        <f t="shared" si="72"/>
        <v>7590.4</v>
      </c>
      <c r="DF22" s="266"/>
      <c r="DG22" s="267"/>
      <c r="DH22" s="267"/>
      <c r="DI22" s="259">
        <f>AMPOP!K27</f>
        <v>7590.4</v>
      </c>
      <c r="DJ22" s="267"/>
      <c r="DK22" s="267"/>
      <c r="DL22" s="267"/>
      <c r="DM22" s="267"/>
      <c r="DN22" s="267"/>
      <c r="DO22" s="264"/>
      <c r="DP22" s="264"/>
      <c r="DQ22" s="264"/>
      <c r="DR22" s="264"/>
      <c r="DS22" s="264"/>
      <c r="DT22" s="264"/>
      <c r="DU22" s="268"/>
    </row>
    <row r="23" spans="1:125" s="7" customFormat="1" ht="31.5" customHeight="1">
      <c r="A23" s="92"/>
      <c r="B23" s="112">
        <v>11004</v>
      </c>
      <c r="C23" s="77" t="s">
        <v>111</v>
      </c>
      <c r="D23" s="253">
        <f t="shared" si="73"/>
        <v>303897.7</v>
      </c>
      <c r="E23" s="253">
        <f>AMPOP!G28</f>
        <v>303897.7</v>
      </c>
      <c r="F23" s="262"/>
      <c r="G23" s="262"/>
      <c r="H23" s="262"/>
      <c r="I23" s="253"/>
      <c r="J23" s="253"/>
      <c r="K23" s="262"/>
      <c r="L23" s="262"/>
      <c r="M23" s="262"/>
      <c r="N23" s="262"/>
      <c r="O23" s="264"/>
      <c r="P23" s="264"/>
      <c r="Q23" s="264"/>
      <c r="R23" s="264"/>
      <c r="S23" s="264"/>
      <c r="T23" s="264"/>
      <c r="U23" s="265"/>
      <c r="V23" s="257">
        <f t="shared" si="67"/>
        <v>303897.7</v>
      </c>
      <c r="W23" s="266">
        <f>AMPOP!H28</f>
        <v>303897.7</v>
      </c>
      <c r="X23" s="267"/>
      <c r="Y23" s="267"/>
      <c r="Z23" s="267"/>
      <c r="AA23" s="267"/>
      <c r="AB23" s="267"/>
      <c r="AC23" s="267"/>
      <c r="AD23" s="267"/>
      <c r="AE23" s="267"/>
      <c r="AF23" s="264"/>
      <c r="AG23" s="264"/>
      <c r="AH23" s="264"/>
      <c r="AI23" s="264"/>
      <c r="AJ23" s="264"/>
      <c r="AK23" s="264"/>
      <c r="AL23" s="268"/>
      <c r="AM23" s="257">
        <f t="shared" si="68"/>
        <v>303897.7</v>
      </c>
      <c r="AN23" s="266">
        <f>AMPOP!J28</f>
        <v>303897.7</v>
      </c>
      <c r="AO23" s="262"/>
      <c r="AP23" s="262"/>
      <c r="AQ23" s="266"/>
      <c r="AR23" s="262"/>
      <c r="AS23" s="262"/>
      <c r="AT23" s="262"/>
      <c r="AU23" s="262"/>
      <c r="AV23" s="262"/>
      <c r="AW23" s="262"/>
      <c r="AX23" s="264"/>
      <c r="AY23" s="264"/>
      <c r="AZ23" s="264"/>
      <c r="BA23" s="264"/>
      <c r="BB23" s="264"/>
      <c r="BC23" s="264"/>
      <c r="BD23" s="268"/>
      <c r="BE23" s="257">
        <f t="shared" si="69"/>
        <v>303897.7</v>
      </c>
      <c r="BF23" s="266">
        <f>AMPOP!K28</f>
        <v>303897.7</v>
      </c>
      <c r="BG23" s="262"/>
      <c r="BH23" s="262"/>
      <c r="BI23" s="266"/>
      <c r="BJ23" s="262"/>
      <c r="BK23" s="262"/>
      <c r="BL23" s="262"/>
      <c r="BM23" s="262"/>
      <c r="BN23" s="262"/>
      <c r="BO23" s="262"/>
      <c r="BP23" s="264"/>
      <c r="BQ23" s="264"/>
      <c r="BR23" s="264"/>
      <c r="BS23" s="264"/>
      <c r="BT23" s="264"/>
      <c r="BU23" s="264"/>
      <c r="BV23" s="265"/>
      <c r="BW23" s="257">
        <f t="shared" si="70"/>
        <v>303897.7</v>
      </c>
      <c r="BX23" s="266">
        <f>AMPOP!I28</f>
        <v>303897.7</v>
      </c>
      <c r="BY23" s="267"/>
      <c r="BZ23" s="267"/>
      <c r="CA23" s="267"/>
      <c r="CB23" s="267"/>
      <c r="CC23" s="267"/>
      <c r="CD23" s="267"/>
      <c r="CE23" s="267"/>
      <c r="CF23" s="267"/>
      <c r="CG23" s="264"/>
      <c r="CH23" s="264"/>
      <c r="CI23" s="264"/>
      <c r="CJ23" s="264"/>
      <c r="CK23" s="264"/>
      <c r="CL23" s="264"/>
      <c r="CM23" s="268"/>
      <c r="CN23" s="253">
        <f t="shared" si="71"/>
        <v>303897.7</v>
      </c>
      <c r="CO23" s="266">
        <f>AMPOP!J28</f>
        <v>303897.7</v>
      </c>
      <c r="CP23" s="267"/>
      <c r="CQ23" s="267"/>
      <c r="CR23" s="267"/>
      <c r="CS23" s="267"/>
      <c r="CT23" s="267"/>
      <c r="CU23" s="267"/>
      <c r="CV23" s="267"/>
      <c r="CW23" s="267"/>
      <c r="CX23" s="264"/>
      <c r="CY23" s="264"/>
      <c r="CZ23" s="264"/>
      <c r="DA23" s="264"/>
      <c r="DB23" s="264"/>
      <c r="DC23" s="264"/>
      <c r="DD23" s="265"/>
      <c r="DE23" s="257">
        <f t="shared" si="72"/>
        <v>303897.7</v>
      </c>
      <c r="DF23" s="266">
        <f>AMPOP!K28</f>
        <v>303897.7</v>
      </c>
      <c r="DG23" s="267"/>
      <c r="DH23" s="267"/>
      <c r="DI23" s="267"/>
      <c r="DJ23" s="267"/>
      <c r="DK23" s="267"/>
      <c r="DL23" s="267"/>
      <c r="DM23" s="267"/>
      <c r="DN23" s="267"/>
      <c r="DO23" s="264"/>
      <c r="DP23" s="264"/>
      <c r="DQ23" s="264"/>
      <c r="DR23" s="264"/>
      <c r="DS23" s="264"/>
      <c r="DT23" s="264"/>
      <c r="DU23" s="268"/>
    </row>
    <row r="24" spans="1:125" s="15" customFormat="1" ht="32.25" customHeight="1">
      <c r="A24" s="92"/>
      <c r="B24" s="112">
        <v>11005</v>
      </c>
      <c r="C24" s="79" t="s">
        <v>112</v>
      </c>
      <c r="D24" s="253">
        <f>SUM(E24:U24)</f>
        <v>157938.29999999999</v>
      </c>
      <c r="E24" s="253">
        <f>AMPOP!G29</f>
        <v>157938.29999999999</v>
      </c>
      <c r="F24" s="255"/>
      <c r="G24" s="255"/>
      <c r="H24" s="255"/>
      <c r="I24" s="253"/>
      <c r="J24" s="253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6"/>
      <c r="V24" s="257">
        <f t="shared" si="67"/>
        <v>164366.29999999999</v>
      </c>
      <c r="W24" s="266">
        <f>AMPOP!H29</f>
        <v>164366.29999999999</v>
      </c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8"/>
      <c r="AM24" s="257">
        <f t="shared" si="68"/>
        <v>164366.29999999999</v>
      </c>
      <c r="AN24" s="266">
        <f>AMPOP!J29</f>
        <v>164366.29999999999</v>
      </c>
      <c r="AO24" s="255"/>
      <c r="AP24" s="255"/>
      <c r="AQ24" s="266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8"/>
      <c r="BE24" s="257">
        <f t="shared" si="69"/>
        <v>164366.29999999999</v>
      </c>
      <c r="BF24" s="266">
        <f>AMPOP!K29</f>
        <v>164366.29999999999</v>
      </c>
      <c r="BG24" s="255"/>
      <c r="BH24" s="255"/>
      <c r="BI24" s="266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6"/>
      <c r="BW24" s="257">
        <f t="shared" si="70"/>
        <v>164366.29999999999</v>
      </c>
      <c r="BX24" s="266">
        <f>AMPOP!I29</f>
        <v>164366.29999999999</v>
      </c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8"/>
      <c r="CN24" s="253">
        <f t="shared" si="71"/>
        <v>164366.29999999999</v>
      </c>
      <c r="CO24" s="266">
        <f>AMPOP!J29</f>
        <v>164366.29999999999</v>
      </c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6"/>
      <c r="DE24" s="257">
        <f t="shared" si="72"/>
        <v>164366.29999999999</v>
      </c>
      <c r="DF24" s="266">
        <f>AMPOP!K29</f>
        <v>164366.29999999999</v>
      </c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8"/>
    </row>
    <row r="25" spans="1:125" ht="40.5" customHeight="1">
      <c r="A25" s="92"/>
      <c r="B25" s="112">
        <v>11006</v>
      </c>
      <c r="C25" s="79" t="s">
        <v>113</v>
      </c>
      <c r="D25" s="253">
        <f>SUM(E25:U25)</f>
        <v>156800</v>
      </c>
      <c r="E25" s="253">
        <f>AMPOP!G30</f>
        <v>156800</v>
      </c>
      <c r="F25" s="269"/>
      <c r="G25" s="269"/>
      <c r="H25" s="269"/>
      <c r="I25" s="253"/>
      <c r="J25" s="253"/>
      <c r="K25" s="269"/>
      <c r="L25" s="269"/>
      <c r="M25" s="269"/>
      <c r="N25" s="269"/>
      <c r="O25" s="270"/>
      <c r="P25" s="270"/>
      <c r="Q25" s="270"/>
      <c r="R25" s="270"/>
      <c r="S25" s="270"/>
      <c r="T25" s="270"/>
      <c r="U25" s="271"/>
      <c r="V25" s="257">
        <f t="shared" si="67"/>
        <v>185280.7</v>
      </c>
      <c r="W25" s="266">
        <f>AMPOP!H30</f>
        <v>185280.7</v>
      </c>
      <c r="X25" s="272"/>
      <c r="Y25" s="272"/>
      <c r="Z25" s="272"/>
      <c r="AA25" s="272"/>
      <c r="AB25" s="272"/>
      <c r="AC25" s="272"/>
      <c r="AD25" s="272"/>
      <c r="AE25" s="272"/>
      <c r="AF25" s="270"/>
      <c r="AG25" s="270"/>
      <c r="AH25" s="270"/>
      <c r="AI25" s="270"/>
      <c r="AJ25" s="270"/>
      <c r="AK25" s="270"/>
      <c r="AL25" s="273"/>
      <c r="AM25" s="257">
        <f t="shared" si="68"/>
        <v>185280.7</v>
      </c>
      <c r="AN25" s="266">
        <f>AMPOP!J30</f>
        <v>185280.7</v>
      </c>
      <c r="AO25" s="269"/>
      <c r="AP25" s="269"/>
      <c r="AQ25" s="266"/>
      <c r="AR25" s="269"/>
      <c r="AS25" s="269"/>
      <c r="AT25" s="269"/>
      <c r="AU25" s="269"/>
      <c r="AV25" s="269"/>
      <c r="AW25" s="269"/>
      <c r="AX25" s="270"/>
      <c r="AY25" s="270"/>
      <c r="AZ25" s="270"/>
      <c r="BA25" s="270"/>
      <c r="BB25" s="270"/>
      <c r="BC25" s="270"/>
      <c r="BD25" s="273"/>
      <c r="BE25" s="257">
        <f t="shared" si="69"/>
        <v>185280.7</v>
      </c>
      <c r="BF25" s="266">
        <f>AMPOP!K30</f>
        <v>185280.7</v>
      </c>
      <c r="BG25" s="269"/>
      <c r="BH25" s="269"/>
      <c r="BI25" s="266"/>
      <c r="BJ25" s="269"/>
      <c r="BK25" s="269"/>
      <c r="BL25" s="269"/>
      <c r="BM25" s="269"/>
      <c r="BN25" s="269"/>
      <c r="BO25" s="269"/>
      <c r="BP25" s="270"/>
      <c r="BQ25" s="270"/>
      <c r="BR25" s="270"/>
      <c r="BS25" s="270"/>
      <c r="BT25" s="270"/>
      <c r="BU25" s="270"/>
      <c r="BV25" s="271"/>
      <c r="BW25" s="257">
        <f t="shared" si="70"/>
        <v>185280.7</v>
      </c>
      <c r="BX25" s="266">
        <f>AMPOP!I30</f>
        <v>185280.7</v>
      </c>
      <c r="BY25" s="272"/>
      <c r="BZ25" s="272"/>
      <c r="CA25" s="272"/>
      <c r="CB25" s="272"/>
      <c r="CC25" s="272"/>
      <c r="CD25" s="272"/>
      <c r="CE25" s="272"/>
      <c r="CF25" s="272"/>
      <c r="CG25" s="270"/>
      <c r="CH25" s="270"/>
      <c r="CI25" s="270"/>
      <c r="CJ25" s="270"/>
      <c r="CK25" s="270"/>
      <c r="CL25" s="270"/>
      <c r="CM25" s="273"/>
      <c r="CN25" s="253">
        <f t="shared" si="71"/>
        <v>185280.7</v>
      </c>
      <c r="CO25" s="266">
        <f>AMPOP!J30</f>
        <v>185280.7</v>
      </c>
      <c r="CP25" s="272"/>
      <c r="CQ25" s="272"/>
      <c r="CR25" s="272"/>
      <c r="CS25" s="272"/>
      <c r="CT25" s="272"/>
      <c r="CU25" s="272"/>
      <c r="CV25" s="272"/>
      <c r="CW25" s="272"/>
      <c r="CX25" s="270"/>
      <c r="CY25" s="270"/>
      <c r="CZ25" s="270"/>
      <c r="DA25" s="270"/>
      <c r="DB25" s="270"/>
      <c r="DC25" s="270"/>
      <c r="DD25" s="271"/>
      <c r="DE25" s="257">
        <f t="shared" si="72"/>
        <v>185280.7</v>
      </c>
      <c r="DF25" s="266">
        <f>AMPOP!K30</f>
        <v>185280.7</v>
      </c>
      <c r="DG25" s="272"/>
      <c r="DH25" s="272"/>
      <c r="DI25" s="272"/>
      <c r="DJ25" s="272"/>
      <c r="DK25" s="272"/>
      <c r="DL25" s="272"/>
      <c r="DM25" s="272"/>
      <c r="DN25" s="272"/>
      <c r="DO25" s="270"/>
      <c r="DP25" s="270"/>
      <c r="DQ25" s="270"/>
      <c r="DR25" s="270"/>
      <c r="DS25" s="270"/>
      <c r="DT25" s="270"/>
      <c r="DU25" s="273"/>
    </row>
    <row r="26" spans="1:125">
      <c r="A26" s="92"/>
      <c r="B26" s="112">
        <v>11007</v>
      </c>
      <c r="C26" s="79" t="s">
        <v>114</v>
      </c>
      <c r="D26" s="253">
        <f>SUM(E26:U26)</f>
        <v>152887.29999999999</v>
      </c>
      <c r="E26" s="253">
        <f>AMPOP!G31</f>
        <v>152887.29999999999</v>
      </c>
      <c r="F26" s="269"/>
      <c r="G26" s="269"/>
      <c r="H26" s="269"/>
      <c r="I26" s="253"/>
      <c r="J26" s="253"/>
      <c r="K26" s="269"/>
      <c r="L26" s="269"/>
      <c r="M26" s="269"/>
      <c r="N26" s="269"/>
      <c r="O26" s="270"/>
      <c r="P26" s="270"/>
      <c r="Q26" s="270"/>
      <c r="R26" s="270"/>
      <c r="S26" s="270"/>
      <c r="T26" s="270"/>
      <c r="U26" s="271"/>
      <c r="V26" s="257">
        <f t="shared" si="67"/>
        <v>152887.29999999999</v>
      </c>
      <c r="W26" s="266">
        <f>AMPOP!H31</f>
        <v>152887.29999999999</v>
      </c>
      <c r="X26" s="272"/>
      <c r="Y26" s="272"/>
      <c r="Z26" s="272"/>
      <c r="AA26" s="272"/>
      <c r="AB26" s="272"/>
      <c r="AC26" s="272"/>
      <c r="AD26" s="272"/>
      <c r="AE26" s="272"/>
      <c r="AF26" s="270"/>
      <c r="AG26" s="270"/>
      <c r="AH26" s="270"/>
      <c r="AI26" s="270"/>
      <c r="AJ26" s="270"/>
      <c r="AK26" s="270"/>
      <c r="AL26" s="273"/>
      <c r="AM26" s="257">
        <f t="shared" si="68"/>
        <v>152887.29999999999</v>
      </c>
      <c r="AN26" s="266">
        <f>AMPOP!J31</f>
        <v>152887.29999999999</v>
      </c>
      <c r="AO26" s="269"/>
      <c r="AP26" s="269"/>
      <c r="AQ26" s="266"/>
      <c r="AR26" s="269"/>
      <c r="AS26" s="269"/>
      <c r="AT26" s="269"/>
      <c r="AU26" s="269"/>
      <c r="AV26" s="269"/>
      <c r="AW26" s="269"/>
      <c r="AX26" s="270"/>
      <c r="AY26" s="270"/>
      <c r="AZ26" s="270"/>
      <c r="BA26" s="270"/>
      <c r="BB26" s="270"/>
      <c r="BC26" s="270"/>
      <c r="BD26" s="273"/>
      <c r="BE26" s="257">
        <f t="shared" si="69"/>
        <v>152887.29999999999</v>
      </c>
      <c r="BF26" s="266">
        <f>AMPOP!K31</f>
        <v>152887.29999999999</v>
      </c>
      <c r="BG26" s="269"/>
      <c r="BH26" s="269"/>
      <c r="BI26" s="266"/>
      <c r="BJ26" s="269"/>
      <c r="BK26" s="269"/>
      <c r="BL26" s="269"/>
      <c r="BM26" s="269"/>
      <c r="BN26" s="269"/>
      <c r="BO26" s="269"/>
      <c r="BP26" s="270"/>
      <c r="BQ26" s="270"/>
      <c r="BR26" s="270"/>
      <c r="BS26" s="270"/>
      <c r="BT26" s="270"/>
      <c r="BU26" s="270"/>
      <c r="BV26" s="271"/>
      <c r="BW26" s="257">
        <f t="shared" si="70"/>
        <v>152887.29999999999</v>
      </c>
      <c r="BX26" s="266">
        <f>AMPOP!I31</f>
        <v>152887.29999999999</v>
      </c>
      <c r="BY26" s="272"/>
      <c r="BZ26" s="272"/>
      <c r="CA26" s="272"/>
      <c r="CB26" s="272"/>
      <c r="CC26" s="272"/>
      <c r="CD26" s="272"/>
      <c r="CE26" s="272"/>
      <c r="CF26" s="272"/>
      <c r="CG26" s="270"/>
      <c r="CH26" s="270"/>
      <c r="CI26" s="270"/>
      <c r="CJ26" s="270"/>
      <c r="CK26" s="270"/>
      <c r="CL26" s="270"/>
      <c r="CM26" s="273"/>
      <c r="CN26" s="253">
        <f t="shared" si="71"/>
        <v>152887.29999999999</v>
      </c>
      <c r="CO26" s="266">
        <f>AMPOP!J31</f>
        <v>152887.29999999999</v>
      </c>
      <c r="CP26" s="272"/>
      <c r="CQ26" s="272"/>
      <c r="CR26" s="272"/>
      <c r="CS26" s="272"/>
      <c r="CT26" s="272"/>
      <c r="CU26" s="272"/>
      <c r="CV26" s="272"/>
      <c r="CW26" s="272"/>
      <c r="CX26" s="270"/>
      <c r="CY26" s="270"/>
      <c r="CZ26" s="270"/>
      <c r="DA26" s="270"/>
      <c r="DB26" s="270"/>
      <c r="DC26" s="270"/>
      <c r="DD26" s="271"/>
      <c r="DE26" s="257">
        <f t="shared" si="72"/>
        <v>152887.29999999999</v>
      </c>
      <c r="DF26" s="266">
        <f>AMPOP!K31</f>
        <v>152887.29999999999</v>
      </c>
      <c r="DG26" s="272"/>
      <c r="DH26" s="272"/>
      <c r="DI26" s="272"/>
      <c r="DJ26" s="272"/>
      <c r="DK26" s="272"/>
      <c r="DL26" s="272"/>
      <c r="DM26" s="272"/>
      <c r="DN26" s="272"/>
      <c r="DO26" s="270"/>
      <c r="DP26" s="270"/>
      <c r="DQ26" s="270"/>
      <c r="DR26" s="270"/>
      <c r="DS26" s="270"/>
      <c r="DT26" s="270"/>
      <c r="DU26" s="273"/>
    </row>
    <row r="27" spans="1:125" s="3" customFormat="1">
      <c r="A27" s="93"/>
      <c r="B27" s="112">
        <v>11008</v>
      </c>
      <c r="C27" s="79" t="s">
        <v>131</v>
      </c>
      <c r="D27" s="253">
        <f t="shared" ref="D27:D41" si="74">SUM(E27:U27)</f>
        <v>54283.3</v>
      </c>
      <c r="E27" s="253">
        <f>AMPOP!G32</f>
        <v>54283.3</v>
      </c>
      <c r="F27" s="255"/>
      <c r="G27" s="255"/>
      <c r="H27" s="255"/>
      <c r="I27" s="253"/>
      <c r="J27" s="253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57">
        <f t="shared" si="67"/>
        <v>55404.9</v>
      </c>
      <c r="W27" s="266">
        <f>AMPOP!H32</f>
        <v>55404.9</v>
      </c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8"/>
      <c r="AM27" s="257">
        <f t="shared" si="68"/>
        <v>55404.9</v>
      </c>
      <c r="AN27" s="266">
        <f>AMPOP!J32</f>
        <v>55404.9</v>
      </c>
      <c r="AO27" s="255"/>
      <c r="AP27" s="255"/>
      <c r="AQ27" s="266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8"/>
      <c r="BE27" s="257">
        <f t="shared" si="69"/>
        <v>55404.9</v>
      </c>
      <c r="BF27" s="266">
        <f>AMPOP!K32</f>
        <v>55404.9</v>
      </c>
      <c r="BG27" s="255"/>
      <c r="BH27" s="255"/>
      <c r="BI27" s="266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6"/>
      <c r="BW27" s="257">
        <f t="shared" si="70"/>
        <v>55404.9</v>
      </c>
      <c r="BX27" s="266">
        <f>AMPOP!I32</f>
        <v>55404.9</v>
      </c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8"/>
      <c r="CN27" s="253">
        <f t="shared" si="71"/>
        <v>55404.9</v>
      </c>
      <c r="CO27" s="266">
        <f>AMPOP!J32</f>
        <v>55404.9</v>
      </c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6"/>
      <c r="DE27" s="257">
        <f t="shared" si="72"/>
        <v>55404.9</v>
      </c>
      <c r="DF27" s="266">
        <f>AMPOP!K32</f>
        <v>55404.9</v>
      </c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8"/>
    </row>
    <row r="28" spans="1:125" s="10" customFormat="1" ht="27">
      <c r="A28" s="91"/>
      <c r="B28" s="113">
        <v>11009</v>
      </c>
      <c r="C28" s="81" t="s">
        <v>132</v>
      </c>
      <c r="D28" s="253">
        <f t="shared" si="74"/>
        <v>0</v>
      </c>
      <c r="E28" s="253">
        <f>AMPOP!G33</f>
        <v>0</v>
      </c>
      <c r="F28" s="274"/>
      <c r="G28" s="274"/>
      <c r="H28" s="274"/>
      <c r="I28" s="253"/>
      <c r="J28" s="253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5"/>
      <c r="V28" s="257">
        <f t="shared" si="67"/>
        <v>0</v>
      </c>
      <c r="W28" s="266">
        <f>AMPOP!H33</f>
        <v>0</v>
      </c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7"/>
      <c r="AM28" s="257">
        <f t="shared" si="68"/>
        <v>0</v>
      </c>
      <c r="AN28" s="266">
        <f>AMPOP!J33</f>
        <v>0</v>
      </c>
      <c r="AO28" s="274"/>
      <c r="AP28" s="274"/>
      <c r="AQ28" s="266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8"/>
      <c r="BE28" s="257">
        <f t="shared" si="69"/>
        <v>0</v>
      </c>
      <c r="BF28" s="266">
        <f>AMPOP!K33</f>
        <v>0</v>
      </c>
      <c r="BG28" s="274"/>
      <c r="BH28" s="274"/>
      <c r="BI28" s="266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5"/>
      <c r="BW28" s="257">
        <f t="shared" si="70"/>
        <v>0</v>
      </c>
      <c r="BX28" s="266">
        <f>AMPOP!I33</f>
        <v>0</v>
      </c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7"/>
      <c r="CN28" s="253">
        <f t="shared" si="71"/>
        <v>0</v>
      </c>
      <c r="CO28" s="266">
        <f>AMPOP!J33</f>
        <v>0</v>
      </c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500"/>
      <c r="DE28" s="257">
        <f t="shared" si="72"/>
        <v>0</v>
      </c>
      <c r="DF28" s="266">
        <f>AMPOP!K33</f>
        <v>0</v>
      </c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7"/>
    </row>
    <row r="29" spans="1:125" s="3" customFormat="1" ht="40.5" customHeight="1">
      <c r="A29" s="92"/>
      <c r="B29" s="112">
        <v>11010</v>
      </c>
      <c r="C29" s="79" t="s">
        <v>115</v>
      </c>
      <c r="D29" s="253">
        <f t="shared" si="74"/>
        <v>162049.70000000001</v>
      </c>
      <c r="E29" s="253">
        <f>AMPOP!G34</f>
        <v>162049.70000000001</v>
      </c>
      <c r="F29" s="255"/>
      <c r="G29" s="255"/>
      <c r="H29" s="255"/>
      <c r="I29" s="253"/>
      <c r="J29" s="253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6"/>
      <c r="V29" s="257">
        <f t="shared" si="67"/>
        <v>169524.2</v>
      </c>
      <c r="W29" s="266">
        <f>AMPOP!H34</f>
        <v>169524.2</v>
      </c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8"/>
      <c r="AM29" s="257">
        <f t="shared" si="68"/>
        <v>169524.2</v>
      </c>
      <c r="AN29" s="266">
        <f>AMPOP!J34</f>
        <v>169524.2</v>
      </c>
      <c r="AO29" s="255"/>
      <c r="AP29" s="255"/>
      <c r="AQ29" s="266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8"/>
      <c r="BE29" s="257">
        <f t="shared" si="69"/>
        <v>169524.2</v>
      </c>
      <c r="BF29" s="266">
        <f>AMPOP!K34</f>
        <v>169524.2</v>
      </c>
      <c r="BG29" s="255"/>
      <c r="BH29" s="255"/>
      <c r="BI29" s="266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6"/>
      <c r="BW29" s="257">
        <f t="shared" si="70"/>
        <v>169524.2</v>
      </c>
      <c r="BX29" s="266">
        <f>AMPOP!I34</f>
        <v>169524.2</v>
      </c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8"/>
      <c r="CN29" s="253">
        <f t="shared" si="71"/>
        <v>169524.2</v>
      </c>
      <c r="CO29" s="266">
        <f>AMPOP!J34</f>
        <v>169524.2</v>
      </c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6"/>
      <c r="DE29" s="257">
        <f t="shared" si="72"/>
        <v>169524.2</v>
      </c>
      <c r="DF29" s="266">
        <f>AMPOP!K34</f>
        <v>169524.2</v>
      </c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8"/>
    </row>
    <row r="30" spans="1:125">
      <c r="A30" s="92"/>
      <c r="B30" s="112">
        <v>12001</v>
      </c>
      <c r="C30" s="77" t="s">
        <v>16</v>
      </c>
      <c r="D30" s="253">
        <f t="shared" si="74"/>
        <v>7000</v>
      </c>
      <c r="E30" s="253"/>
      <c r="F30" s="269"/>
      <c r="G30" s="269"/>
      <c r="H30" s="269"/>
      <c r="I30" s="259"/>
      <c r="J30" s="259">
        <f>AMPOP!G35</f>
        <v>7000</v>
      </c>
      <c r="K30" s="269"/>
      <c r="L30" s="259"/>
      <c r="M30" s="281"/>
      <c r="N30" s="269"/>
      <c r="O30" s="270"/>
      <c r="P30" s="270"/>
      <c r="Q30" s="270"/>
      <c r="R30" s="270"/>
      <c r="S30" s="270"/>
      <c r="T30" s="270"/>
      <c r="U30" s="271"/>
      <c r="V30" s="257">
        <f t="shared" ref="V30:V44" si="75">SUM(W30:AL30)</f>
        <v>7000</v>
      </c>
      <c r="W30" s="269"/>
      <c r="X30" s="272"/>
      <c r="Y30" s="272"/>
      <c r="Z30" s="272"/>
      <c r="AA30" s="272">
        <f>AMPOP!H35</f>
        <v>7000</v>
      </c>
      <c r="AB30" s="272"/>
      <c r="AC30" s="272"/>
      <c r="AD30" s="272"/>
      <c r="AE30" s="272"/>
      <c r="AF30" s="270"/>
      <c r="AG30" s="270"/>
      <c r="AH30" s="270"/>
      <c r="AI30" s="270"/>
      <c r="AJ30" s="270"/>
      <c r="AK30" s="270"/>
      <c r="AL30" s="273"/>
      <c r="AM30" s="257">
        <f t="shared" si="68"/>
        <v>7000</v>
      </c>
      <c r="AN30" s="269"/>
      <c r="AO30" s="269"/>
      <c r="AP30" s="269"/>
      <c r="AQ30" s="266"/>
      <c r="AR30" s="269">
        <f>AMPOP!J35</f>
        <v>7000</v>
      </c>
      <c r="AS30" s="269"/>
      <c r="AT30" s="269"/>
      <c r="AU30" s="269"/>
      <c r="AV30" s="269"/>
      <c r="AW30" s="269"/>
      <c r="AX30" s="270"/>
      <c r="AY30" s="270"/>
      <c r="AZ30" s="270"/>
      <c r="BA30" s="270"/>
      <c r="BB30" s="270"/>
      <c r="BC30" s="270"/>
      <c r="BD30" s="273"/>
      <c r="BE30" s="257">
        <f t="shared" si="69"/>
        <v>7000</v>
      </c>
      <c r="BF30" s="269"/>
      <c r="BG30" s="269"/>
      <c r="BH30" s="269"/>
      <c r="BI30" s="266"/>
      <c r="BJ30" s="269">
        <f>AMPOP!K35</f>
        <v>7000</v>
      </c>
      <c r="BK30" s="269"/>
      <c r="BL30" s="269"/>
      <c r="BM30" s="269"/>
      <c r="BN30" s="269"/>
      <c r="BO30" s="269"/>
      <c r="BP30" s="270"/>
      <c r="BQ30" s="270"/>
      <c r="BR30" s="270"/>
      <c r="BS30" s="270"/>
      <c r="BT30" s="270"/>
      <c r="BU30" s="270"/>
      <c r="BV30" s="271"/>
      <c r="BW30" s="257">
        <f t="shared" si="70"/>
        <v>7000</v>
      </c>
      <c r="BX30" s="269"/>
      <c r="BY30" s="272"/>
      <c r="BZ30" s="272"/>
      <c r="CA30" s="272"/>
      <c r="CB30" s="272">
        <f>AMPOP!I35</f>
        <v>7000</v>
      </c>
      <c r="CC30" s="272"/>
      <c r="CD30" s="272"/>
      <c r="CE30" s="272"/>
      <c r="CF30" s="272"/>
      <c r="CG30" s="270"/>
      <c r="CH30" s="270"/>
      <c r="CI30" s="270"/>
      <c r="CJ30" s="270"/>
      <c r="CK30" s="270"/>
      <c r="CL30" s="270"/>
      <c r="CM30" s="273"/>
      <c r="CN30" s="253">
        <f t="shared" si="71"/>
        <v>7000</v>
      </c>
      <c r="CO30" s="269"/>
      <c r="CP30" s="272"/>
      <c r="CQ30" s="272"/>
      <c r="CR30" s="272"/>
      <c r="CS30" s="272">
        <f>AMPOP!J35</f>
        <v>7000</v>
      </c>
      <c r="CT30" s="272"/>
      <c r="CU30" s="272"/>
      <c r="CV30" s="272"/>
      <c r="CW30" s="272"/>
      <c r="CX30" s="270"/>
      <c r="CY30" s="270"/>
      <c r="CZ30" s="270"/>
      <c r="DA30" s="270"/>
      <c r="DB30" s="270"/>
      <c r="DC30" s="270"/>
      <c r="DD30" s="271"/>
      <c r="DE30" s="257">
        <f t="shared" si="72"/>
        <v>7000</v>
      </c>
      <c r="DF30" s="269"/>
      <c r="DG30" s="272"/>
      <c r="DH30" s="272"/>
      <c r="DI30" s="272"/>
      <c r="DJ30" s="272">
        <f>AMPOP!K35</f>
        <v>7000</v>
      </c>
      <c r="DK30" s="272"/>
      <c r="DL30" s="272"/>
      <c r="DM30" s="272"/>
      <c r="DN30" s="272"/>
      <c r="DO30" s="270"/>
      <c r="DP30" s="270"/>
      <c r="DQ30" s="270"/>
      <c r="DR30" s="270"/>
      <c r="DS30" s="270"/>
      <c r="DT30" s="270"/>
      <c r="DU30" s="273"/>
    </row>
    <row r="31" spans="1:125">
      <c r="A31" s="92"/>
      <c r="B31" s="112">
        <v>21001</v>
      </c>
      <c r="C31" s="77" t="s">
        <v>154</v>
      </c>
      <c r="D31" s="253">
        <f t="shared" si="74"/>
        <v>0</v>
      </c>
      <c r="E31" s="253"/>
      <c r="F31" s="389"/>
      <c r="G31" s="269"/>
      <c r="H31" s="269"/>
      <c r="I31" s="259"/>
      <c r="J31" s="259"/>
      <c r="K31" s="269"/>
      <c r="L31" s="259">
        <f>AMPOP!G36</f>
        <v>0</v>
      </c>
      <c r="M31" s="281"/>
      <c r="N31" s="269"/>
      <c r="O31" s="270"/>
      <c r="P31" s="270"/>
      <c r="Q31" s="270"/>
      <c r="R31" s="270"/>
      <c r="S31" s="270"/>
      <c r="T31" s="270"/>
      <c r="U31" s="271"/>
      <c r="V31" s="257">
        <v>0</v>
      </c>
      <c r="W31" s="269"/>
      <c r="X31" s="272"/>
      <c r="Y31" s="272"/>
      <c r="Z31" s="272"/>
      <c r="AA31" s="272"/>
      <c r="AB31" s="272"/>
      <c r="AC31" s="272"/>
      <c r="AD31" s="272"/>
      <c r="AE31" s="272"/>
      <c r="AF31" s="270"/>
      <c r="AG31" s="270"/>
      <c r="AH31" s="270"/>
      <c r="AI31" s="270"/>
      <c r="AJ31" s="270"/>
      <c r="AK31" s="270"/>
      <c r="AL31" s="273"/>
      <c r="AM31" s="257"/>
      <c r="AN31" s="269"/>
      <c r="AO31" s="269"/>
      <c r="AP31" s="269"/>
      <c r="AQ31" s="266"/>
      <c r="AR31" s="269"/>
      <c r="AS31" s="269"/>
      <c r="AT31" s="269"/>
      <c r="AU31" s="269"/>
      <c r="AV31" s="269"/>
      <c r="AW31" s="269"/>
      <c r="AX31" s="270"/>
      <c r="AY31" s="270"/>
      <c r="AZ31" s="270"/>
      <c r="BA31" s="270"/>
      <c r="BB31" s="270"/>
      <c r="BC31" s="270"/>
      <c r="BD31" s="273"/>
      <c r="BE31" s="257"/>
      <c r="BF31" s="269"/>
      <c r="BG31" s="269"/>
      <c r="BH31" s="269"/>
      <c r="BI31" s="266"/>
      <c r="BJ31" s="269"/>
      <c r="BK31" s="269"/>
      <c r="BL31" s="269"/>
      <c r="BM31" s="269"/>
      <c r="BN31" s="269"/>
      <c r="BO31" s="269"/>
      <c r="BP31" s="270"/>
      <c r="BQ31" s="270"/>
      <c r="BR31" s="270"/>
      <c r="BS31" s="270"/>
      <c r="BT31" s="270"/>
      <c r="BU31" s="270"/>
      <c r="BV31" s="271"/>
      <c r="BW31" s="257">
        <v>0</v>
      </c>
      <c r="BX31" s="269"/>
      <c r="BY31" s="272"/>
      <c r="BZ31" s="272"/>
      <c r="CA31" s="272"/>
      <c r="CB31" s="272"/>
      <c r="CC31" s="272"/>
      <c r="CD31" s="272"/>
      <c r="CE31" s="272"/>
      <c r="CF31" s="272"/>
      <c r="CG31" s="270"/>
      <c r="CH31" s="270"/>
      <c r="CI31" s="270"/>
      <c r="CJ31" s="270"/>
      <c r="CK31" s="270"/>
      <c r="CL31" s="270"/>
      <c r="CM31" s="273"/>
      <c r="CN31" s="253">
        <v>0</v>
      </c>
      <c r="CO31" s="269"/>
      <c r="CP31" s="272"/>
      <c r="CQ31" s="272"/>
      <c r="CR31" s="272"/>
      <c r="CS31" s="272"/>
      <c r="CT31" s="272"/>
      <c r="CU31" s="272"/>
      <c r="CV31" s="272"/>
      <c r="CW31" s="272"/>
      <c r="CX31" s="270"/>
      <c r="CY31" s="270"/>
      <c r="CZ31" s="270"/>
      <c r="DA31" s="270"/>
      <c r="DB31" s="270"/>
      <c r="DC31" s="270"/>
      <c r="DD31" s="271"/>
      <c r="DE31" s="257">
        <v>0</v>
      </c>
      <c r="DF31" s="269"/>
      <c r="DG31" s="272"/>
      <c r="DH31" s="272"/>
      <c r="DI31" s="272"/>
      <c r="DJ31" s="272"/>
      <c r="DK31" s="272"/>
      <c r="DL31" s="272"/>
      <c r="DM31" s="272"/>
      <c r="DN31" s="272"/>
      <c r="DO31" s="270"/>
      <c r="DP31" s="270"/>
      <c r="DQ31" s="270"/>
      <c r="DR31" s="270"/>
      <c r="DS31" s="270"/>
      <c r="DT31" s="270"/>
      <c r="DU31" s="273"/>
    </row>
    <row r="32" spans="1:125" ht="40.5" customHeight="1">
      <c r="A32" s="92"/>
      <c r="B32" s="112">
        <v>12002</v>
      </c>
      <c r="C32" s="79" t="s">
        <v>116</v>
      </c>
      <c r="D32" s="253">
        <f t="shared" si="74"/>
        <v>424147.6</v>
      </c>
      <c r="E32" s="253"/>
      <c r="F32" s="269"/>
      <c r="G32" s="269"/>
      <c r="H32" s="269"/>
      <c r="I32" s="269"/>
      <c r="J32" s="259">
        <f>AMPOP!G37</f>
        <v>424147.6</v>
      </c>
      <c r="K32" s="269"/>
      <c r="L32" s="259"/>
      <c r="M32" s="281"/>
      <c r="N32" s="269"/>
      <c r="O32" s="270"/>
      <c r="P32" s="270"/>
      <c r="Q32" s="270"/>
      <c r="R32" s="270"/>
      <c r="S32" s="270"/>
      <c r="T32" s="270"/>
      <c r="U32" s="271"/>
      <c r="V32" s="257">
        <f t="shared" si="75"/>
        <v>517966.3</v>
      </c>
      <c r="W32" s="269"/>
      <c r="X32" s="272"/>
      <c r="Y32" s="272"/>
      <c r="Z32" s="272"/>
      <c r="AA32" s="272">
        <f>AMPOP!H37</f>
        <v>517966.3</v>
      </c>
      <c r="AB32" s="272"/>
      <c r="AC32" s="272"/>
      <c r="AD32" s="272"/>
      <c r="AE32" s="272"/>
      <c r="AF32" s="270"/>
      <c r="AG32" s="270"/>
      <c r="AH32" s="270"/>
      <c r="AI32" s="270"/>
      <c r="AJ32" s="270"/>
      <c r="AK32" s="270"/>
      <c r="AL32" s="273"/>
      <c r="AM32" s="257">
        <f t="shared" si="68"/>
        <v>0</v>
      </c>
      <c r="AN32" s="269"/>
      <c r="AO32" s="269"/>
      <c r="AP32" s="269"/>
      <c r="AQ32" s="269"/>
      <c r="AR32" s="269">
        <f>AMPOP!J37</f>
        <v>0</v>
      </c>
      <c r="AS32" s="269"/>
      <c r="AT32" s="269"/>
      <c r="AU32" s="269"/>
      <c r="AV32" s="269"/>
      <c r="AW32" s="269"/>
      <c r="AX32" s="270"/>
      <c r="AY32" s="270"/>
      <c r="AZ32" s="270"/>
      <c r="BA32" s="270"/>
      <c r="BB32" s="270"/>
      <c r="BC32" s="270"/>
      <c r="BD32" s="273"/>
      <c r="BE32" s="257">
        <f t="shared" si="69"/>
        <v>0</v>
      </c>
      <c r="BF32" s="269"/>
      <c r="BG32" s="269"/>
      <c r="BH32" s="269"/>
      <c r="BI32" s="269"/>
      <c r="BJ32" s="269">
        <f>AMPOP!K37</f>
        <v>0</v>
      </c>
      <c r="BK32" s="269"/>
      <c r="BL32" s="269"/>
      <c r="BM32" s="269"/>
      <c r="BN32" s="269"/>
      <c r="BO32" s="269"/>
      <c r="BP32" s="270"/>
      <c r="BQ32" s="270"/>
      <c r="BR32" s="270"/>
      <c r="BS32" s="270"/>
      <c r="BT32" s="270"/>
      <c r="BU32" s="270"/>
      <c r="BV32" s="271"/>
      <c r="BW32" s="257">
        <f t="shared" ref="BW32:BW33" si="76">SUM(BX32:CM32)</f>
        <v>0</v>
      </c>
      <c r="BX32" s="269"/>
      <c r="BY32" s="272"/>
      <c r="BZ32" s="272"/>
      <c r="CA32" s="272"/>
      <c r="CB32" s="272">
        <f>AMPOP!I37</f>
        <v>0</v>
      </c>
      <c r="CC32" s="272"/>
      <c r="CD32" s="272"/>
      <c r="CE32" s="272"/>
      <c r="CF32" s="272"/>
      <c r="CG32" s="270"/>
      <c r="CH32" s="270"/>
      <c r="CI32" s="270"/>
      <c r="CJ32" s="270"/>
      <c r="CK32" s="270"/>
      <c r="CL32" s="270"/>
      <c r="CM32" s="273"/>
      <c r="CN32" s="253">
        <f t="shared" ref="CN32:CN33" si="77">SUM(CO32:DD32)</f>
        <v>0</v>
      </c>
      <c r="CO32" s="269"/>
      <c r="CP32" s="272"/>
      <c r="CQ32" s="272"/>
      <c r="CR32" s="272"/>
      <c r="CS32" s="272">
        <f>AMPOP!J37</f>
        <v>0</v>
      </c>
      <c r="CT32" s="272"/>
      <c r="CU32" s="272"/>
      <c r="CV32" s="272"/>
      <c r="CW32" s="272"/>
      <c r="CX32" s="270"/>
      <c r="CY32" s="270"/>
      <c r="CZ32" s="270"/>
      <c r="DA32" s="270"/>
      <c r="DB32" s="270"/>
      <c r="DC32" s="270"/>
      <c r="DD32" s="271"/>
      <c r="DE32" s="257">
        <f t="shared" ref="DE32:DE33" si="78">SUM(DF32:DU32)</f>
        <v>0</v>
      </c>
      <c r="DF32" s="269"/>
      <c r="DG32" s="272"/>
      <c r="DH32" s="272"/>
      <c r="DI32" s="272"/>
      <c r="DJ32" s="272">
        <f>AMPOP!K37</f>
        <v>0</v>
      </c>
      <c r="DK32" s="272"/>
      <c r="DL32" s="272"/>
      <c r="DM32" s="272"/>
      <c r="DN32" s="272"/>
      <c r="DO32" s="270"/>
      <c r="DP32" s="270"/>
      <c r="DQ32" s="270"/>
      <c r="DR32" s="270"/>
      <c r="DS32" s="270"/>
      <c r="DT32" s="270"/>
      <c r="DU32" s="273"/>
    </row>
    <row r="33" spans="1:125" ht="40.5" customHeight="1">
      <c r="A33" s="93"/>
      <c r="B33" s="112">
        <v>32001</v>
      </c>
      <c r="C33" s="82" t="s">
        <v>138</v>
      </c>
      <c r="D33" s="253">
        <f t="shared" si="74"/>
        <v>71845.8</v>
      </c>
      <c r="E33" s="253"/>
      <c r="F33" s="269"/>
      <c r="G33" s="269"/>
      <c r="H33" s="269"/>
      <c r="I33" s="269"/>
      <c r="J33" s="259"/>
      <c r="K33" s="269"/>
      <c r="L33" s="269"/>
      <c r="M33" s="269"/>
      <c r="N33" s="269"/>
      <c r="O33" s="270"/>
      <c r="P33" s="270"/>
      <c r="Q33" s="279"/>
      <c r="R33" s="279">
        <f>AMPOP!G38</f>
        <v>71845.8</v>
      </c>
      <c r="S33" s="270"/>
      <c r="T33" s="270"/>
      <c r="U33" s="271"/>
      <c r="V33" s="257">
        <f t="shared" si="75"/>
        <v>997353.6</v>
      </c>
      <c r="W33" s="269"/>
      <c r="X33" s="272"/>
      <c r="Y33" s="272"/>
      <c r="Z33" s="272"/>
      <c r="AA33" s="272"/>
      <c r="AB33" s="280">
        <v>68428</v>
      </c>
      <c r="AC33" s="280">
        <v>60329.5</v>
      </c>
      <c r="AD33" s="272"/>
      <c r="AE33" s="280">
        <f>269696.7+16799.9</f>
        <v>286496.60000000003</v>
      </c>
      <c r="AF33" s="270">
        <v>62636.6</v>
      </c>
      <c r="AG33" s="270">
        <v>87569.5</v>
      </c>
      <c r="AH33" s="280">
        <v>11042.3</v>
      </c>
      <c r="AI33" s="279">
        <v>420851.1</v>
      </c>
      <c r="AJ33" s="270"/>
      <c r="AK33" s="270"/>
      <c r="AL33" s="273"/>
      <c r="AM33" s="257">
        <f t="shared" si="68"/>
        <v>0</v>
      </c>
      <c r="AN33" s="269"/>
      <c r="AO33" s="269"/>
      <c r="AP33" s="269"/>
      <c r="AQ33" s="269"/>
      <c r="AR33" s="269"/>
      <c r="AS33" s="280"/>
      <c r="AT33" s="280"/>
      <c r="AU33" s="269"/>
      <c r="AV33" s="280"/>
      <c r="AW33" s="280"/>
      <c r="AX33" s="270"/>
      <c r="AY33" s="270"/>
      <c r="AZ33" s="280"/>
      <c r="BA33" s="279"/>
      <c r="BB33" s="270"/>
      <c r="BC33" s="270"/>
      <c r="BD33" s="273"/>
      <c r="BE33" s="257">
        <f t="shared" si="69"/>
        <v>0</v>
      </c>
      <c r="BF33" s="269"/>
      <c r="BG33" s="269"/>
      <c r="BH33" s="269"/>
      <c r="BI33" s="269"/>
      <c r="BJ33" s="269"/>
      <c r="BK33" s="280"/>
      <c r="BL33" s="280"/>
      <c r="BM33" s="269"/>
      <c r="BN33" s="280"/>
      <c r="BO33" s="280"/>
      <c r="BP33" s="270"/>
      <c r="BQ33" s="270"/>
      <c r="BR33" s="280"/>
      <c r="BS33" s="279"/>
      <c r="BT33" s="270"/>
      <c r="BU33" s="270"/>
      <c r="BV33" s="271"/>
      <c r="BW33" s="257">
        <f t="shared" si="76"/>
        <v>0</v>
      </c>
      <c r="BX33" s="269"/>
      <c r="BY33" s="272"/>
      <c r="BZ33" s="272"/>
      <c r="CA33" s="272"/>
      <c r="CB33" s="272"/>
      <c r="CC33" s="280">
        <v>0</v>
      </c>
      <c r="CD33" s="280">
        <v>0</v>
      </c>
      <c r="CE33" s="272"/>
      <c r="CF33" s="280">
        <v>0</v>
      </c>
      <c r="CG33" s="270">
        <v>0</v>
      </c>
      <c r="CH33" s="270">
        <v>0</v>
      </c>
      <c r="CI33" s="280">
        <v>0</v>
      </c>
      <c r="CJ33" s="279">
        <v>0</v>
      </c>
      <c r="CK33" s="270"/>
      <c r="CL33" s="270"/>
      <c r="CM33" s="273"/>
      <c r="CN33" s="253">
        <f t="shared" si="77"/>
        <v>0</v>
      </c>
      <c r="CO33" s="269"/>
      <c r="CP33" s="272"/>
      <c r="CQ33" s="272"/>
      <c r="CR33" s="272"/>
      <c r="CS33" s="272"/>
      <c r="CT33" s="280">
        <v>0</v>
      </c>
      <c r="CU33" s="280">
        <v>0</v>
      </c>
      <c r="CV33" s="272"/>
      <c r="CW33" s="280">
        <v>0</v>
      </c>
      <c r="CX33" s="270">
        <v>0</v>
      </c>
      <c r="CY33" s="270">
        <v>0</v>
      </c>
      <c r="CZ33" s="280">
        <v>0</v>
      </c>
      <c r="DA33" s="279">
        <v>0</v>
      </c>
      <c r="DB33" s="270"/>
      <c r="DC33" s="270"/>
      <c r="DD33" s="271"/>
      <c r="DE33" s="257">
        <f t="shared" si="78"/>
        <v>0</v>
      </c>
      <c r="DF33" s="269"/>
      <c r="DG33" s="272"/>
      <c r="DH33" s="272"/>
      <c r="DI33" s="272"/>
      <c r="DJ33" s="272"/>
      <c r="DK33" s="280">
        <v>0</v>
      </c>
      <c r="DL33" s="280">
        <v>0</v>
      </c>
      <c r="DM33" s="272"/>
      <c r="DN33" s="280">
        <v>0</v>
      </c>
      <c r="DO33" s="270">
        <v>0</v>
      </c>
      <c r="DP33" s="270">
        <v>0</v>
      </c>
      <c r="DQ33" s="280">
        <v>0</v>
      </c>
      <c r="DR33" s="279">
        <v>0</v>
      </c>
      <c r="DS33" s="270"/>
      <c r="DT33" s="270"/>
      <c r="DU33" s="273"/>
    </row>
    <row r="34" spans="1:125" s="15" customFormat="1" ht="29.25" customHeight="1">
      <c r="A34" s="87" t="s">
        <v>117</v>
      </c>
      <c r="B34" s="106"/>
      <c r="C34" s="84" t="s">
        <v>118</v>
      </c>
      <c r="D34" s="249">
        <f>D35+D36+D37+D38+D39+D40+D41</f>
        <v>1848917.97</v>
      </c>
      <c r="E34" s="249">
        <f t="shared" ref="E34:U34" si="79">E35+E36+E37+E38+E39+E40+E41</f>
        <v>1477633.8699999999</v>
      </c>
      <c r="F34" s="249">
        <f t="shared" si="79"/>
        <v>0</v>
      </c>
      <c r="G34" s="249">
        <f t="shared" si="79"/>
        <v>0</v>
      </c>
      <c r="H34" s="249">
        <f t="shared" si="79"/>
        <v>0</v>
      </c>
      <c r="I34" s="249">
        <f t="shared" si="79"/>
        <v>0</v>
      </c>
      <c r="J34" s="249">
        <f t="shared" si="79"/>
        <v>0</v>
      </c>
      <c r="K34" s="249">
        <f t="shared" si="79"/>
        <v>0</v>
      </c>
      <c r="L34" s="249">
        <f t="shared" si="79"/>
        <v>68655</v>
      </c>
      <c r="M34" s="249">
        <f t="shared" si="79"/>
        <v>282618.3</v>
      </c>
      <c r="N34" s="249">
        <f t="shared" si="79"/>
        <v>0</v>
      </c>
      <c r="O34" s="249">
        <f t="shared" si="79"/>
        <v>0</v>
      </c>
      <c r="P34" s="249">
        <f t="shared" si="79"/>
        <v>0</v>
      </c>
      <c r="Q34" s="249">
        <f t="shared" si="79"/>
        <v>0</v>
      </c>
      <c r="R34" s="249">
        <f t="shared" si="79"/>
        <v>0</v>
      </c>
      <c r="S34" s="249">
        <f t="shared" si="79"/>
        <v>0</v>
      </c>
      <c r="T34" s="249">
        <f t="shared" si="79"/>
        <v>7546</v>
      </c>
      <c r="U34" s="249">
        <f t="shared" si="79"/>
        <v>12464.8</v>
      </c>
      <c r="V34" s="251">
        <f>SUM(V35:V41)</f>
        <v>2177366.0971199996</v>
      </c>
      <c r="W34" s="250">
        <f t="shared" ref="W34:AL34" si="80">SUM(W35:W41)</f>
        <v>1579140.3971199999</v>
      </c>
      <c r="X34" s="250">
        <f t="shared" si="80"/>
        <v>0</v>
      </c>
      <c r="Y34" s="250">
        <f t="shared" si="80"/>
        <v>0</v>
      </c>
      <c r="Z34" s="250">
        <f t="shared" si="80"/>
        <v>0</v>
      </c>
      <c r="AA34" s="250">
        <f t="shared" si="80"/>
        <v>0</v>
      </c>
      <c r="AB34" s="250">
        <f t="shared" si="80"/>
        <v>0</v>
      </c>
      <c r="AC34" s="250">
        <f t="shared" si="80"/>
        <v>125733.3</v>
      </c>
      <c r="AD34" s="250">
        <f t="shared" si="80"/>
        <v>413781.5</v>
      </c>
      <c r="AE34" s="250">
        <f t="shared" si="80"/>
        <v>0</v>
      </c>
      <c r="AF34" s="250">
        <f t="shared" si="80"/>
        <v>0</v>
      </c>
      <c r="AG34" s="250">
        <f t="shared" si="80"/>
        <v>0</v>
      </c>
      <c r="AH34" s="250">
        <f t="shared" si="80"/>
        <v>0</v>
      </c>
      <c r="AI34" s="250">
        <f t="shared" si="80"/>
        <v>0</v>
      </c>
      <c r="AJ34" s="250">
        <f t="shared" si="80"/>
        <v>0</v>
      </c>
      <c r="AK34" s="250">
        <f t="shared" si="80"/>
        <v>43710.9</v>
      </c>
      <c r="AL34" s="252">
        <f t="shared" si="80"/>
        <v>15000</v>
      </c>
      <c r="AM34" s="251" t="e">
        <f>AM35+AM36+AM37+AM38+AM39+#REF!+#REF!+AM40+AM41</f>
        <v>#REF!</v>
      </c>
      <c r="AN34" s="250" t="e">
        <f>AN35+AN36+AN37+AN38+AN39+#REF!+#REF!+AN40+AN41</f>
        <v>#REF!</v>
      </c>
      <c r="AO34" s="250" t="e">
        <f>AO35+AO36+AO37+AO38+AO39+#REF!+#REF!+AO40+AO41</f>
        <v>#REF!</v>
      </c>
      <c r="AP34" s="250" t="e">
        <f>AP35+AP36+AP37+AP38+AP39+#REF!+#REF!+AP40+AP41</f>
        <v>#REF!</v>
      </c>
      <c r="AQ34" s="250" t="e">
        <f>AQ35+AQ36+AQ37+AQ38+AQ39+#REF!+#REF!+AQ40+AQ41</f>
        <v>#REF!</v>
      </c>
      <c r="AR34" s="250" t="e">
        <f>AR35+AR36+AR37+AR38+AR39+#REF!+#REF!+AR40+AR41</f>
        <v>#REF!</v>
      </c>
      <c r="AS34" s="250" t="e">
        <f>AS35+AS36+AS37+AS38+AS39+#REF!+#REF!+AS40+AS41</f>
        <v>#REF!</v>
      </c>
      <c r="AT34" s="250" t="e">
        <f>AT35+AT36+AT37+AT38+AT39+#REF!+#REF!+AT40+AT41</f>
        <v>#REF!</v>
      </c>
      <c r="AU34" s="250" t="e">
        <f>AU35+AU36+AU37+AU38+AU39+#REF!+#REF!+AU40+AU41</f>
        <v>#REF!</v>
      </c>
      <c r="AV34" s="250" t="e">
        <f>AV35+AV36+AV37+AV38+AV39+#REF!+#REF!+AV40+AV41</f>
        <v>#REF!</v>
      </c>
      <c r="AW34" s="250"/>
      <c r="AX34" s="250" t="e">
        <f>AX35+AX36+AX37+AX38+AX39+#REF!+#REF!+AX40+AX41</f>
        <v>#REF!</v>
      </c>
      <c r="AY34" s="250" t="e">
        <f>AY35+AY36+AY37+AY38+AY39+#REF!+#REF!+AY40+AY41</f>
        <v>#REF!</v>
      </c>
      <c r="AZ34" s="250" t="e">
        <f>AZ35+AZ36+AZ37+AZ38+AZ39+#REF!+#REF!+AZ40+AZ41</f>
        <v>#REF!</v>
      </c>
      <c r="BA34" s="250" t="e">
        <f>BA35+BA36+BA37+BA38+BA39+#REF!+#REF!+BA40+BA41</f>
        <v>#REF!</v>
      </c>
      <c r="BB34" s="250" t="e">
        <f>BB35+BB36+BB37+BB38+BB39+#REF!+#REF!+BB40+BB41</f>
        <v>#REF!</v>
      </c>
      <c r="BC34" s="250" t="e">
        <f>BC35+BC36+BC37+BC38+BC39+#REF!+#REF!+BC40+BC41</f>
        <v>#REF!</v>
      </c>
      <c r="BD34" s="252" t="e">
        <f>BD35+BD36+BD37+BD38+BD39+#REF!+#REF!+BD40+BD41</f>
        <v>#REF!</v>
      </c>
      <c r="BE34" s="251" t="e">
        <f>BE35+BE36+BE37+BE38+BE39+#REF!+#REF!+BE40+BE41</f>
        <v>#REF!</v>
      </c>
      <c r="BF34" s="250" t="e">
        <f>BF35+BF36+BF37+BF38+BF39+#REF!+#REF!+BF40+BF41</f>
        <v>#REF!</v>
      </c>
      <c r="BG34" s="250" t="e">
        <f>BG35+BG36+BG37+BG38+BG39+#REF!+#REF!+BG40+BG41</f>
        <v>#REF!</v>
      </c>
      <c r="BH34" s="250" t="e">
        <f>BH35+BH36+BH37+BH38+BH39+#REF!+#REF!+BH40+BH41</f>
        <v>#REF!</v>
      </c>
      <c r="BI34" s="250" t="e">
        <f>BI35+BI36+BI37+BI38+BI39+#REF!+#REF!+BI40+BI41</f>
        <v>#REF!</v>
      </c>
      <c r="BJ34" s="250" t="e">
        <f>BJ35+BJ36+BJ37+BJ38+BJ39+#REF!+#REF!+BJ40+BJ41</f>
        <v>#REF!</v>
      </c>
      <c r="BK34" s="250" t="e">
        <f>BK35+BK36+BK37+BK38+BK39+#REF!+#REF!+BK40+BK41</f>
        <v>#REF!</v>
      </c>
      <c r="BL34" s="250" t="e">
        <f>BL35+BL36+BL37+BL38+BL39+#REF!+#REF!+BL40+BL41</f>
        <v>#REF!</v>
      </c>
      <c r="BM34" s="250" t="e">
        <f>BM35+BM36+BM37+BM38+BM39+#REF!+#REF!+BM40+BM41</f>
        <v>#REF!</v>
      </c>
      <c r="BN34" s="250" t="e">
        <f>BN35+BN36+BN37+BN38+BN39+#REF!+#REF!+BN40+BN41</f>
        <v>#REF!</v>
      </c>
      <c r="BO34" s="250"/>
      <c r="BP34" s="250" t="e">
        <f>BP35+BP36+BP37+BP38+BP39+#REF!+#REF!+BP40+BP41</f>
        <v>#REF!</v>
      </c>
      <c r="BQ34" s="250" t="e">
        <f>BQ35+BQ36+BQ37+BQ38+BQ39+#REF!+#REF!+BQ40+BQ41</f>
        <v>#REF!</v>
      </c>
      <c r="BR34" s="250" t="e">
        <f>BR35+BR36+BR37+BR38+BR39+#REF!+#REF!+BR40+BR41</f>
        <v>#REF!</v>
      </c>
      <c r="BS34" s="250" t="e">
        <f>BS35+BS36+BS37+BS38+BS39+#REF!+#REF!+BS40+BS41</f>
        <v>#REF!</v>
      </c>
      <c r="BT34" s="250" t="e">
        <f>BT35+BT36+BT37+BT38+BT39+#REF!+#REF!+BT40+BT41</f>
        <v>#REF!</v>
      </c>
      <c r="BU34" s="250" t="e">
        <f>BU35+BU36+BU37+BU38+BU39+#REF!+#REF!+BU40+BU41</f>
        <v>#REF!</v>
      </c>
      <c r="BV34" s="494" t="e">
        <f>BV35+BV36+BV37+BV38+BV39+#REF!+#REF!+BV40+BV41</f>
        <v>#REF!</v>
      </c>
      <c r="BW34" s="486">
        <f t="shared" ref="BW34:DD34" si="81">SUM(BW35:BW41)</f>
        <v>1909442.9</v>
      </c>
      <c r="BX34" s="487">
        <f t="shared" si="81"/>
        <v>1583113.7</v>
      </c>
      <c r="BY34" s="487">
        <f t="shared" si="81"/>
        <v>0</v>
      </c>
      <c r="BZ34" s="487">
        <f t="shared" si="81"/>
        <v>0</v>
      </c>
      <c r="CA34" s="487">
        <f t="shared" si="81"/>
        <v>0</v>
      </c>
      <c r="CB34" s="487">
        <f t="shared" si="81"/>
        <v>0</v>
      </c>
      <c r="CC34" s="487">
        <f t="shared" si="81"/>
        <v>0</v>
      </c>
      <c r="CD34" s="487">
        <f t="shared" si="81"/>
        <v>0</v>
      </c>
      <c r="CE34" s="487">
        <f t="shared" si="81"/>
        <v>282618.3</v>
      </c>
      <c r="CF34" s="487">
        <f t="shared" si="81"/>
        <v>0</v>
      </c>
      <c r="CG34" s="487">
        <f t="shared" si="81"/>
        <v>0</v>
      </c>
      <c r="CH34" s="487">
        <f t="shared" si="81"/>
        <v>0</v>
      </c>
      <c r="CI34" s="487">
        <f t="shared" si="81"/>
        <v>0</v>
      </c>
      <c r="CJ34" s="487">
        <f t="shared" si="81"/>
        <v>0</v>
      </c>
      <c r="CK34" s="487">
        <f t="shared" si="81"/>
        <v>0</v>
      </c>
      <c r="CL34" s="487">
        <f t="shared" si="81"/>
        <v>43710.9</v>
      </c>
      <c r="CM34" s="488">
        <f t="shared" si="81"/>
        <v>0</v>
      </c>
      <c r="CN34" s="967">
        <f t="shared" si="81"/>
        <v>1978416.5</v>
      </c>
      <c r="CO34" s="496">
        <f t="shared" si="81"/>
        <v>1335485.8999999999</v>
      </c>
      <c r="CP34" s="496">
        <f t="shared" si="81"/>
        <v>0</v>
      </c>
      <c r="CQ34" s="496">
        <f t="shared" si="81"/>
        <v>0</v>
      </c>
      <c r="CR34" s="496">
        <f t="shared" si="81"/>
        <v>0</v>
      </c>
      <c r="CS34" s="496">
        <f t="shared" si="81"/>
        <v>0</v>
      </c>
      <c r="CT34" s="496">
        <f t="shared" si="81"/>
        <v>0</v>
      </c>
      <c r="CU34" s="496">
        <f t="shared" si="81"/>
        <v>0</v>
      </c>
      <c r="CV34" s="496">
        <f t="shared" si="81"/>
        <v>282618.3</v>
      </c>
      <c r="CW34" s="496">
        <f t="shared" si="81"/>
        <v>0</v>
      </c>
      <c r="CX34" s="496">
        <f t="shared" si="81"/>
        <v>0</v>
      </c>
      <c r="CY34" s="496">
        <f t="shared" si="81"/>
        <v>0</v>
      </c>
      <c r="CZ34" s="496">
        <f t="shared" si="81"/>
        <v>0</v>
      </c>
      <c r="DA34" s="496">
        <f t="shared" si="81"/>
        <v>0</v>
      </c>
      <c r="DB34" s="496">
        <f t="shared" si="81"/>
        <v>0</v>
      </c>
      <c r="DC34" s="496">
        <f t="shared" si="81"/>
        <v>95400</v>
      </c>
      <c r="DD34" s="499">
        <f t="shared" si="81"/>
        <v>15000</v>
      </c>
      <c r="DE34" s="497">
        <f t="shared" ref="DE34:DU34" si="82">SUM(DE35:DE41)</f>
        <v>1980735.3</v>
      </c>
      <c r="DF34" s="492">
        <f t="shared" si="82"/>
        <v>0</v>
      </c>
      <c r="DG34" s="492">
        <f t="shared" si="82"/>
        <v>0</v>
      </c>
      <c r="DH34" s="492">
        <f t="shared" si="82"/>
        <v>0</v>
      </c>
      <c r="DI34" s="492">
        <f t="shared" si="82"/>
        <v>0</v>
      </c>
      <c r="DJ34" s="492">
        <f t="shared" si="82"/>
        <v>0</v>
      </c>
      <c r="DK34" s="492">
        <f t="shared" si="82"/>
        <v>0</v>
      </c>
      <c r="DL34" s="492">
        <f t="shared" si="82"/>
        <v>0</v>
      </c>
      <c r="DM34" s="492">
        <f t="shared" si="82"/>
        <v>282618.3</v>
      </c>
      <c r="DN34" s="492">
        <f t="shared" si="82"/>
        <v>0</v>
      </c>
      <c r="DO34" s="492">
        <f t="shared" si="82"/>
        <v>0</v>
      </c>
      <c r="DP34" s="492">
        <f t="shared" si="82"/>
        <v>0</v>
      </c>
      <c r="DQ34" s="492">
        <f t="shared" si="82"/>
        <v>0</v>
      </c>
      <c r="DR34" s="492">
        <f t="shared" si="82"/>
        <v>0</v>
      </c>
      <c r="DS34" s="492">
        <f t="shared" si="82"/>
        <v>0</v>
      </c>
      <c r="DT34" s="492">
        <f t="shared" si="82"/>
        <v>0</v>
      </c>
      <c r="DU34" s="493">
        <f t="shared" si="82"/>
        <v>15000</v>
      </c>
    </row>
    <row r="35" spans="1:125" s="10" customFormat="1" ht="40.5" customHeight="1">
      <c r="A35" s="94"/>
      <c r="B35" s="114">
        <v>11001</v>
      </c>
      <c r="C35" s="81" t="s">
        <v>119</v>
      </c>
      <c r="D35" s="253">
        <f t="shared" si="74"/>
        <v>142147.97</v>
      </c>
      <c r="E35" s="281">
        <f>AMPOP!G40</f>
        <v>142147.97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70"/>
      <c r="P35" s="270"/>
      <c r="Q35" s="270"/>
      <c r="R35" s="270"/>
      <c r="S35" s="270"/>
      <c r="T35" s="270"/>
      <c r="U35" s="271"/>
      <c r="V35" s="257">
        <f t="shared" si="75"/>
        <v>243654.49712000001</v>
      </c>
      <c r="W35" s="259">
        <f>AMPOP!H40</f>
        <v>243654.49712000001</v>
      </c>
      <c r="X35" s="272"/>
      <c r="Y35" s="272"/>
      <c r="Z35" s="272"/>
      <c r="AA35" s="272"/>
      <c r="AB35" s="272"/>
      <c r="AC35" s="272"/>
      <c r="AD35" s="272"/>
      <c r="AE35" s="272"/>
      <c r="AF35" s="270"/>
      <c r="AG35" s="270"/>
      <c r="AH35" s="270"/>
      <c r="AI35" s="270"/>
      <c r="AJ35" s="270"/>
      <c r="AK35" s="270"/>
      <c r="AL35" s="273"/>
      <c r="AM35" s="257">
        <f>AMPOP!J40</f>
        <v>249912.3</v>
      </c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70"/>
      <c r="AY35" s="270"/>
      <c r="AZ35" s="270"/>
      <c r="BA35" s="270"/>
      <c r="BB35" s="270"/>
      <c r="BC35" s="270"/>
      <c r="BD35" s="273"/>
      <c r="BE35" s="257">
        <f>AMPOP!K40</f>
        <v>252231.1</v>
      </c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70"/>
      <c r="BQ35" s="270"/>
      <c r="BR35" s="270"/>
      <c r="BS35" s="270"/>
      <c r="BT35" s="270"/>
      <c r="BU35" s="270"/>
      <c r="BV35" s="271"/>
      <c r="BW35" s="257">
        <f t="shared" ref="BW35:BW41" si="83">SUM(BX35:CM35)</f>
        <v>247627.8</v>
      </c>
      <c r="BX35" s="259">
        <f>AMPOP!I40</f>
        <v>247627.8</v>
      </c>
      <c r="BY35" s="272"/>
      <c r="BZ35" s="272"/>
      <c r="CA35" s="272"/>
      <c r="CB35" s="272"/>
      <c r="CC35" s="272"/>
      <c r="CD35" s="272"/>
      <c r="CE35" s="272"/>
      <c r="CF35" s="272"/>
      <c r="CG35" s="270"/>
      <c r="CH35" s="270"/>
      <c r="CI35" s="270"/>
      <c r="CJ35" s="270"/>
      <c r="CK35" s="270"/>
      <c r="CL35" s="270"/>
      <c r="CM35" s="273"/>
      <c r="CN35" s="253">
        <f>AMPOP!J40</f>
        <v>249912.3</v>
      </c>
      <c r="CO35" s="259">
        <f>AMPOP!BX40</f>
        <v>0</v>
      </c>
      <c r="CP35" s="272"/>
      <c r="CQ35" s="272"/>
      <c r="CR35" s="272"/>
      <c r="CS35" s="272"/>
      <c r="CT35" s="272"/>
      <c r="CU35" s="272"/>
      <c r="CV35" s="272"/>
      <c r="CW35" s="272"/>
      <c r="CX35" s="270"/>
      <c r="CY35" s="270"/>
      <c r="CZ35" s="270"/>
      <c r="DA35" s="270"/>
      <c r="DB35" s="270"/>
      <c r="DC35" s="270"/>
      <c r="DD35" s="271"/>
      <c r="DE35" s="257">
        <f>AMPOP!K40</f>
        <v>252231.1</v>
      </c>
      <c r="DF35" s="259">
        <f>AMPOP!CO40</f>
        <v>0</v>
      </c>
      <c r="DG35" s="272"/>
      <c r="DH35" s="272"/>
      <c r="DI35" s="272"/>
      <c r="DJ35" s="272"/>
      <c r="DK35" s="272"/>
      <c r="DL35" s="272"/>
      <c r="DM35" s="272"/>
      <c r="DN35" s="272"/>
      <c r="DO35" s="270"/>
      <c r="DP35" s="270"/>
      <c r="DQ35" s="270"/>
      <c r="DR35" s="270"/>
      <c r="DS35" s="270"/>
      <c r="DT35" s="270"/>
      <c r="DU35" s="273"/>
    </row>
    <row r="36" spans="1:125" s="10" customFormat="1" ht="15">
      <c r="A36" s="95"/>
      <c r="B36" s="110">
        <v>11002</v>
      </c>
      <c r="C36" s="79" t="s">
        <v>25</v>
      </c>
      <c r="D36" s="253">
        <f t="shared" si="74"/>
        <v>1335485.8999999999</v>
      </c>
      <c r="E36" s="269">
        <f>AMPOP!G41</f>
        <v>1335485.8999999999</v>
      </c>
      <c r="F36" s="269"/>
      <c r="G36" s="269"/>
      <c r="H36" s="269"/>
      <c r="I36" s="269"/>
      <c r="J36" s="269"/>
      <c r="K36" s="269"/>
      <c r="L36" s="269"/>
      <c r="M36" s="269"/>
      <c r="N36" s="269"/>
      <c r="O36" s="270"/>
      <c r="P36" s="270"/>
      <c r="Q36" s="270"/>
      <c r="R36" s="270"/>
      <c r="S36" s="270"/>
      <c r="T36" s="270"/>
      <c r="U36" s="271"/>
      <c r="V36" s="257">
        <f t="shared" si="75"/>
        <v>1335485.8999999999</v>
      </c>
      <c r="W36" s="259">
        <f>AMPOP!H41</f>
        <v>1335485.8999999999</v>
      </c>
      <c r="X36" s="272"/>
      <c r="Y36" s="272"/>
      <c r="Z36" s="272"/>
      <c r="AA36" s="272"/>
      <c r="AB36" s="272"/>
      <c r="AC36" s="272"/>
      <c r="AD36" s="272"/>
      <c r="AE36" s="272"/>
      <c r="AF36" s="270"/>
      <c r="AG36" s="270"/>
      <c r="AH36" s="270"/>
      <c r="AI36" s="270"/>
      <c r="AJ36" s="270"/>
      <c r="AK36" s="270"/>
      <c r="AL36" s="273"/>
      <c r="AM36" s="257">
        <f t="shared" ref="AM36:AM41" si="84">SUM(AN36:BD36)</f>
        <v>1335485.8999999999</v>
      </c>
      <c r="AN36" s="283">
        <f>AMPOP!J41</f>
        <v>1335485.8999999999</v>
      </c>
      <c r="AO36" s="269"/>
      <c r="AP36" s="269"/>
      <c r="AQ36" s="269"/>
      <c r="AR36" s="269"/>
      <c r="AS36" s="269"/>
      <c r="AT36" s="269"/>
      <c r="AU36" s="269"/>
      <c r="AV36" s="269"/>
      <c r="AW36" s="269"/>
      <c r="AX36" s="270"/>
      <c r="AY36" s="270"/>
      <c r="AZ36" s="270"/>
      <c r="BA36" s="270"/>
      <c r="BB36" s="270"/>
      <c r="BC36" s="270"/>
      <c r="BD36" s="273"/>
      <c r="BE36" s="257">
        <f t="shared" ref="BE36:BE41" si="85">SUM(BF36:BV36)</f>
        <v>1335485.8999999999</v>
      </c>
      <c r="BF36" s="283">
        <f>AMPOP!K41</f>
        <v>1335485.8999999999</v>
      </c>
      <c r="BG36" s="269"/>
      <c r="BH36" s="269"/>
      <c r="BI36" s="269"/>
      <c r="BJ36" s="269"/>
      <c r="BK36" s="269"/>
      <c r="BL36" s="269"/>
      <c r="BM36" s="269"/>
      <c r="BN36" s="269"/>
      <c r="BO36" s="269"/>
      <c r="BP36" s="270"/>
      <c r="BQ36" s="270"/>
      <c r="BR36" s="270"/>
      <c r="BS36" s="270"/>
      <c r="BT36" s="270"/>
      <c r="BU36" s="270"/>
      <c r="BV36" s="271"/>
      <c r="BW36" s="257">
        <f t="shared" si="83"/>
        <v>1335485.8999999999</v>
      </c>
      <c r="BX36" s="269">
        <f>AMPOP!I41</f>
        <v>1335485.8999999999</v>
      </c>
      <c r="BY36" s="272"/>
      <c r="BZ36" s="272"/>
      <c r="CA36" s="272"/>
      <c r="CB36" s="272"/>
      <c r="CC36" s="272"/>
      <c r="CD36" s="272"/>
      <c r="CE36" s="272"/>
      <c r="CF36" s="272"/>
      <c r="CG36" s="270"/>
      <c r="CH36" s="270"/>
      <c r="CI36" s="270"/>
      <c r="CJ36" s="270"/>
      <c r="CK36" s="270"/>
      <c r="CL36" s="270"/>
      <c r="CM36" s="273"/>
      <c r="CN36" s="253">
        <f t="shared" ref="CN36:CN41" si="86">SUM(CO36:DD36)</f>
        <v>1335485.8999999999</v>
      </c>
      <c r="CO36" s="269">
        <f>AMPOP!J41</f>
        <v>1335485.8999999999</v>
      </c>
      <c r="CP36" s="272"/>
      <c r="CQ36" s="272"/>
      <c r="CR36" s="272"/>
      <c r="CS36" s="272"/>
      <c r="CT36" s="272"/>
      <c r="CU36" s="272"/>
      <c r="CV36" s="272"/>
      <c r="CW36" s="272"/>
      <c r="CX36" s="270"/>
      <c r="CY36" s="270"/>
      <c r="CZ36" s="270"/>
      <c r="DA36" s="270"/>
      <c r="DB36" s="270"/>
      <c r="DC36" s="270"/>
      <c r="DD36" s="271"/>
      <c r="DE36" s="257">
        <f>AMPOP!K41</f>
        <v>1335485.8999999999</v>
      </c>
      <c r="DF36" s="269">
        <f>AMPOP!Y41</f>
        <v>0</v>
      </c>
      <c r="DG36" s="272"/>
      <c r="DH36" s="272"/>
      <c r="DI36" s="272"/>
      <c r="DJ36" s="272"/>
      <c r="DK36" s="272"/>
      <c r="DL36" s="272"/>
      <c r="DM36" s="272"/>
      <c r="DN36" s="272"/>
      <c r="DO36" s="270"/>
      <c r="DP36" s="270"/>
      <c r="DQ36" s="270"/>
      <c r="DR36" s="270"/>
      <c r="DS36" s="270"/>
      <c r="DT36" s="270"/>
      <c r="DU36" s="273"/>
    </row>
    <row r="37" spans="1:125" ht="15">
      <c r="A37" s="95"/>
      <c r="B37" s="110">
        <v>11003</v>
      </c>
      <c r="C37" s="79" t="s">
        <v>120</v>
      </c>
      <c r="D37" s="253">
        <f t="shared" si="74"/>
        <v>12464.8</v>
      </c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70"/>
      <c r="P37" s="270"/>
      <c r="Q37" s="270"/>
      <c r="R37" s="270"/>
      <c r="S37" s="270"/>
      <c r="T37" s="270"/>
      <c r="U37" s="284">
        <f>AMPOP!G42</f>
        <v>12464.8</v>
      </c>
      <c r="V37" s="257">
        <f t="shared" si="75"/>
        <v>15000</v>
      </c>
      <c r="W37" s="269"/>
      <c r="X37" s="282"/>
      <c r="Y37" s="282"/>
      <c r="Z37" s="282"/>
      <c r="AA37" s="282"/>
      <c r="AB37" s="282"/>
      <c r="AC37" s="282"/>
      <c r="AD37" s="282"/>
      <c r="AE37" s="282"/>
      <c r="AF37" s="270"/>
      <c r="AG37" s="270"/>
      <c r="AH37" s="270"/>
      <c r="AI37" s="270"/>
      <c r="AJ37" s="270"/>
      <c r="AK37" s="270"/>
      <c r="AL37" s="285">
        <f>AMPOP!H42</f>
        <v>15000</v>
      </c>
      <c r="AM37" s="257">
        <f t="shared" si="84"/>
        <v>15000</v>
      </c>
      <c r="AN37" s="269"/>
      <c r="AO37" s="283"/>
      <c r="AP37" s="283"/>
      <c r="AQ37" s="283"/>
      <c r="AR37" s="283"/>
      <c r="AS37" s="283"/>
      <c r="AT37" s="283"/>
      <c r="AU37" s="283"/>
      <c r="AV37" s="283"/>
      <c r="AW37" s="283"/>
      <c r="AX37" s="270"/>
      <c r="AY37" s="270"/>
      <c r="AZ37" s="270"/>
      <c r="BA37" s="270"/>
      <c r="BB37" s="270"/>
      <c r="BC37" s="270"/>
      <c r="BD37" s="285">
        <f>AMPOP!J42</f>
        <v>15000</v>
      </c>
      <c r="BE37" s="257">
        <f t="shared" si="85"/>
        <v>15000</v>
      </c>
      <c r="BF37" s="269"/>
      <c r="BG37" s="283"/>
      <c r="BH37" s="283"/>
      <c r="BI37" s="283"/>
      <c r="BJ37" s="283"/>
      <c r="BK37" s="283"/>
      <c r="BL37" s="283"/>
      <c r="BM37" s="283"/>
      <c r="BN37" s="283"/>
      <c r="BO37" s="283"/>
      <c r="BP37" s="270"/>
      <c r="BQ37" s="270"/>
      <c r="BR37" s="270"/>
      <c r="BS37" s="270"/>
      <c r="BT37" s="270"/>
      <c r="BU37" s="270"/>
      <c r="BV37" s="501">
        <f>AMPOP!K42</f>
        <v>15000</v>
      </c>
      <c r="BW37" s="257">
        <f>SUM(BX37:CM37)</f>
        <v>0</v>
      </c>
      <c r="BX37" s="269"/>
      <c r="BY37" s="282"/>
      <c r="BZ37" s="282"/>
      <c r="CA37" s="282"/>
      <c r="CB37" s="282"/>
      <c r="CC37" s="282"/>
      <c r="CD37" s="282"/>
      <c r="CE37" s="282"/>
      <c r="CF37" s="282"/>
      <c r="CG37" s="270"/>
      <c r="CH37" s="270"/>
      <c r="CI37" s="270"/>
      <c r="CJ37" s="270"/>
      <c r="CK37" s="270"/>
      <c r="CL37" s="270"/>
      <c r="CM37" s="285">
        <f>AMPOP!I42</f>
        <v>0</v>
      </c>
      <c r="CN37" s="253">
        <f t="shared" si="86"/>
        <v>15000</v>
      </c>
      <c r="CO37" s="269"/>
      <c r="CP37" s="282"/>
      <c r="CQ37" s="282"/>
      <c r="CR37" s="282"/>
      <c r="CS37" s="282"/>
      <c r="CT37" s="282"/>
      <c r="CU37" s="282"/>
      <c r="CV37" s="282"/>
      <c r="CW37" s="282"/>
      <c r="CX37" s="270"/>
      <c r="CY37" s="270"/>
      <c r="CZ37" s="270"/>
      <c r="DA37" s="270"/>
      <c r="DB37" s="270"/>
      <c r="DC37" s="270"/>
      <c r="DD37" s="501">
        <f>AMPOP!J42</f>
        <v>15000</v>
      </c>
      <c r="DE37" s="257">
        <f>AMPOP!K42</f>
        <v>15000</v>
      </c>
      <c r="DF37" s="269"/>
      <c r="DG37" s="282"/>
      <c r="DH37" s="282"/>
      <c r="DI37" s="282"/>
      <c r="DJ37" s="282"/>
      <c r="DK37" s="282"/>
      <c r="DL37" s="282"/>
      <c r="DM37" s="282"/>
      <c r="DN37" s="282"/>
      <c r="DO37" s="270"/>
      <c r="DP37" s="270"/>
      <c r="DQ37" s="270"/>
      <c r="DR37" s="270"/>
      <c r="DS37" s="270"/>
      <c r="DT37" s="270"/>
      <c r="DU37" s="285">
        <f>AMPOP!K42</f>
        <v>15000</v>
      </c>
    </row>
    <row r="38" spans="1:125" ht="15">
      <c r="A38" s="95"/>
      <c r="B38" s="114">
        <v>11004</v>
      </c>
      <c r="C38" s="78" t="s">
        <v>121</v>
      </c>
      <c r="D38" s="253">
        <f t="shared" si="74"/>
        <v>7546</v>
      </c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70"/>
      <c r="P38" s="270"/>
      <c r="Q38" s="270"/>
      <c r="R38" s="270"/>
      <c r="S38" s="270"/>
      <c r="T38" s="279">
        <f>AMPOP!G43</f>
        <v>7546</v>
      </c>
      <c r="U38" s="271"/>
      <c r="V38" s="257">
        <f t="shared" si="75"/>
        <v>43710.9</v>
      </c>
      <c r="W38" s="269"/>
      <c r="X38" s="282"/>
      <c r="Y38" s="282"/>
      <c r="Z38" s="282"/>
      <c r="AA38" s="282"/>
      <c r="AB38" s="282"/>
      <c r="AC38" s="282"/>
      <c r="AD38" s="282"/>
      <c r="AE38" s="282"/>
      <c r="AF38" s="270"/>
      <c r="AG38" s="270"/>
      <c r="AH38" s="270"/>
      <c r="AI38" s="270"/>
      <c r="AJ38" s="270"/>
      <c r="AK38" s="286">
        <f>AMPOP!H43</f>
        <v>43710.9</v>
      </c>
      <c r="AL38" s="287"/>
      <c r="AM38" s="257">
        <f t="shared" si="84"/>
        <v>76800</v>
      </c>
      <c r="AN38" s="269"/>
      <c r="AO38" s="283"/>
      <c r="AP38" s="283"/>
      <c r="AQ38" s="283"/>
      <c r="AR38" s="283"/>
      <c r="AS38" s="283"/>
      <c r="AT38" s="283"/>
      <c r="AU38" s="283"/>
      <c r="AV38" s="283"/>
      <c r="AW38" s="283"/>
      <c r="AX38" s="270"/>
      <c r="AY38" s="270"/>
      <c r="AZ38" s="270"/>
      <c r="BA38" s="270"/>
      <c r="BB38" s="270">
        <v>48800</v>
      </c>
      <c r="BC38" s="286">
        <v>28000</v>
      </c>
      <c r="BD38" s="287"/>
      <c r="BE38" s="257">
        <f t="shared" si="85"/>
        <v>76800</v>
      </c>
      <c r="BF38" s="269"/>
      <c r="BG38" s="283"/>
      <c r="BH38" s="283"/>
      <c r="BI38" s="283"/>
      <c r="BJ38" s="283"/>
      <c r="BK38" s="283"/>
      <c r="BL38" s="283"/>
      <c r="BM38" s="283"/>
      <c r="BN38" s="283"/>
      <c r="BO38" s="283"/>
      <c r="BP38" s="270"/>
      <c r="BQ38" s="270"/>
      <c r="BR38" s="270"/>
      <c r="BS38" s="270"/>
      <c r="BT38" s="270">
        <v>48800</v>
      </c>
      <c r="BU38" s="286">
        <v>28000</v>
      </c>
      <c r="BV38" s="284"/>
      <c r="BW38" s="257">
        <f t="shared" si="83"/>
        <v>43710.9</v>
      </c>
      <c r="BX38" s="269"/>
      <c r="BY38" s="282"/>
      <c r="BZ38" s="282"/>
      <c r="CA38" s="282"/>
      <c r="CB38" s="282"/>
      <c r="CC38" s="282"/>
      <c r="CD38" s="282"/>
      <c r="CE38" s="282"/>
      <c r="CF38" s="282"/>
      <c r="CG38" s="270"/>
      <c r="CH38" s="270"/>
      <c r="CI38" s="270"/>
      <c r="CJ38" s="270"/>
      <c r="CK38" s="270"/>
      <c r="CL38" s="286">
        <v>43710.9</v>
      </c>
      <c r="CM38" s="287"/>
      <c r="CN38" s="253">
        <f t="shared" si="86"/>
        <v>95400</v>
      </c>
      <c r="CO38" s="269"/>
      <c r="CP38" s="282"/>
      <c r="CQ38" s="282"/>
      <c r="CR38" s="282"/>
      <c r="CS38" s="282"/>
      <c r="CT38" s="282"/>
      <c r="CU38" s="282"/>
      <c r="CV38" s="282"/>
      <c r="CW38" s="282"/>
      <c r="CX38" s="270"/>
      <c r="CY38" s="270"/>
      <c r="CZ38" s="270"/>
      <c r="DA38" s="270"/>
      <c r="DB38" s="270"/>
      <c r="DC38" s="286">
        <f>AMPOP!J43</f>
        <v>95400</v>
      </c>
      <c r="DD38" s="284"/>
      <c r="DE38" s="257">
        <f>AMPOP!K43</f>
        <v>95400</v>
      </c>
      <c r="DF38" s="269"/>
      <c r="DG38" s="282"/>
      <c r="DH38" s="282"/>
      <c r="DI38" s="282"/>
      <c r="DJ38" s="282"/>
      <c r="DK38" s="282"/>
      <c r="DL38" s="282"/>
      <c r="DM38" s="282"/>
      <c r="DN38" s="282"/>
      <c r="DO38" s="270"/>
      <c r="DP38" s="270"/>
      <c r="DQ38" s="270"/>
      <c r="DR38" s="270"/>
      <c r="DS38" s="270"/>
      <c r="DT38" s="286">
        <f>AMPOP!Y43</f>
        <v>0</v>
      </c>
      <c r="DU38" s="287"/>
    </row>
    <row r="39" spans="1:125" ht="15">
      <c r="A39" s="95"/>
      <c r="B39" s="110">
        <v>11005</v>
      </c>
      <c r="C39" s="79" t="s">
        <v>122</v>
      </c>
      <c r="D39" s="253">
        <f t="shared" si="74"/>
        <v>0</v>
      </c>
      <c r="E39" s="283">
        <f>AMPOP!G44</f>
        <v>0</v>
      </c>
      <c r="F39" s="283"/>
      <c r="G39" s="283"/>
      <c r="H39" s="283"/>
      <c r="I39" s="283"/>
      <c r="J39" s="283"/>
      <c r="K39" s="283"/>
      <c r="L39" s="283"/>
      <c r="M39" s="283"/>
      <c r="N39" s="283"/>
      <c r="O39" s="270"/>
      <c r="P39" s="270"/>
      <c r="Q39" s="270"/>
      <c r="R39" s="270"/>
      <c r="S39" s="270"/>
      <c r="T39" s="270"/>
      <c r="U39" s="271"/>
      <c r="V39" s="257">
        <f t="shared" si="75"/>
        <v>0</v>
      </c>
      <c r="W39" s="269">
        <f>AMPOP!I44</f>
        <v>0</v>
      </c>
      <c r="X39" s="282"/>
      <c r="Y39" s="282"/>
      <c r="Z39" s="282"/>
      <c r="AA39" s="282"/>
      <c r="AB39" s="282"/>
      <c r="AC39" s="282"/>
      <c r="AD39" s="282"/>
      <c r="AE39" s="282"/>
      <c r="AF39" s="270"/>
      <c r="AG39" s="270"/>
      <c r="AH39" s="270"/>
      <c r="AI39" s="270"/>
      <c r="AJ39" s="270"/>
      <c r="AK39" s="270"/>
      <c r="AL39" s="273"/>
      <c r="AM39" s="257">
        <f t="shared" si="84"/>
        <v>0</v>
      </c>
      <c r="AN39" s="269">
        <f>AMPOP!J44</f>
        <v>0</v>
      </c>
      <c r="AO39" s="283"/>
      <c r="AP39" s="283"/>
      <c r="AQ39" s="283"/>
      <c r="AR39" s="283"/>
      <c r="AS39" s="283"/>
      <c r="AT39" s="283"/>
      <c r="AU39" s="283"/>
      <c r="AV39" s="283"/>
      <c r="AW39" s="283"/>
      <c r="AX39" s="270"/>
      <c r="AY39" s="270"/>
      <c r="AZ39" s="270"/>
      <c r="BA39" s="270"/>
      <c r="BB39" s="270"/>
      <c r="BC39" s="270"/>
      <c r="BD39" s="273"/>
      <c r="BE39" s="257">
        <f t="shared" si="85"/>
        <v>0</v>
      </c>
      <c r="BF39" s="269">
        <f>AMPOP!K44</f>
        <v>0</v>
      </c>
      <c r="BG39" s="283"/>
      <c r="BH39" s="283"/>
      <c r="BI39" s="283"/>
      <c r="BJ39" s="283"/>
      <c r="BK39" s="283"/>
      <c r="BL39" s="283"/>
      <c r="BM39" s="283"/>
      <c r="BN39" s="283"/>
      <c r="BO39" s="283"/>
      <c r="BP39" s="270"/>
      <c r="BQ39" s="270"/>
      <c r="BR39" s="270"/>
      <c r="BS39" s="270"/>
      <c r="BT39" s="270"/>
      <c r="BU39" s="270"/>
      <c r="BV39" s="271"/>
      <c r="BW39" s="257">
        <f t="shared" si="83"/>
        <v>0</v>
      </c>
      <c r="BX39" s="269">
        <f>AMPOP!I44</f>
        <v>0</v>
      </c>
      <c r="BY39" s="282"/>
      <c r="BZ39" s="282"/>
      <c r="CA39" s="282"/>
      <c r="CB39" s="282"/>
      <c r="CC39" s="282"/>
      <c r="CD39" s="282"/>
      <c r="CE39" s="282"/>
      <c r="CF39" s="282"/>
      <c r="CG39" s="270"/>
      <c r="CH39" s="270"/>
      <c r="CI39" s="270"/>
      <c r="CJ39" s="270"/>
      <c r="CK39" s="270"/>
      <c r="CL39" s="270"/>
      <c r="CM39" s="273"/>
      <c r="CN39" s="253">
        <f t="shared" si="86"/>
        <v>0</v>
      </c>
      <c r="CO39" s="269">
        <f>AMPOP!BX44</f>
        <v>0</v>
      </c>
      <c r="CP39" s="282"/>
      <c r="CQ39" s="282"/>
      <c r="CR39" s="282"/>
      <c r="CS39" s="282"/>
      <c r="CT39" s="282"/>
      <c r="CU39" s="282"/>
      <c r="CV39" s="282"/>
      <c r="CW39" s="282"/>
      <c r="CX39" s="270"/>
      <c r="CY39" s="270"/>
      <c r="CZ39" s="270"/>
      <c r="DA39" s="270"/>
      <c r="DB39" s="270"/>
      <c r="DC39" s="270"/>
      <c r="DD39" s="271"/>
      <c r="DE39" s="257">
        <f>AMPOP!K44</f>
        <v>0</v>
      </c>
      <c r="DF39" s="269">
        <f>AMPOP!CO44</f>
        <v>0</v>
      </c>
      <c r="DG39" s="282"/>
      <c r="DH39" s="282"/>
      <c r="DI39" s="282"/>
      <c r="DJ39" s="282"/>
      <c r="DK39" s="282"/>
      <c r="DL39" s="282"/>
      <c r="DM39" s="282"/>
      <c r="DN39" s="282"/>
      <c r="DO39" s="270"/>
      <c r="DP39" s="270"/>
      <c r="DQ39" s="270"/>
      <c r="DR39" s="270"/>
      <c r="DS39" s="270"/>
      <c r="DT39" s="270"/>
      <c r="DU39" s="273"/>
    </row>
    <row r="40" spans="1:125" ht="27">
      <c r="A40" s="95"/>
      <c r="B40" s="110">
        <v>32001</v>
      </c>
      <c r="C40" s="79" t="s">
        <v>123</v>
      </c>
      <c r="D40" s="253">
        <f t="shared" si="74"/>
        <v>282618.3</v>
      </c>
      <c r="E40" s="283"/>
      <c r="G40" s="283"/>
      <c r="H40" s="283"/>
      <c r="J40" s="283"/>
      <c r="K40" s="283"/>
      <c r="L40" s="283"/>
      <c r="M40" s="283">
        <f>AMPOP!G45</f>
        <v>282618.3</v>
      </c>
      <c r="N40" s="283"/>
      <c r="O40" s="270"/>
      <c r="P40" s="270"/>
      <c r="Q40" s="270"/>
      <c r="R40" s="270"/>
      <c r="S40" s="270"/>
      <c r="T40" s="270"/>
      <c r="U40" s="271"/>
      <c r="V40" s="257">
        <f t="shared" si="75"/>
        <v>413781.5</v>
      </c>
      <c r="W40" s="269"/>
      <c r="X40" s="282"/>
      <c r="Y40" s="282"/>
      <c r="Z40" s="282"/>
      <c r="AA40" s="282"/>
      <c r="AB40" s="282"/>
      <c r="AC40" s="282"/>
      <c r="AD40" s="282">
        <f>AMPOP!H45</f>
        <v>413781.5</v>
      </c>
      <c r="AE40" s="282"/>
      <c r="AF40" s="270"/>
      <c r="AG40" s="270"/>
      <c r="AH40" s="270"/>
      <c r="AI40" s="270"/>
      <c r="AJ40" s="270"/>
      <c r="AK40" s="270"/>
      <c r="AL40" s="273"/>
      <c r="AM40" s="257">
        <f t="shared" si="84"/>
        <v>282618.3</v>
      </c>
      <c r="AN40" s="269"/>
      <c r="AO40" s="283"/>
      <c r="AP40" s="283"/>
      <c r="AQ40" s="283"/>
      <c r="AR40" s="283"/>
      <c r="AS40" s="283"/>
      <c r="AT40" s="283"/>
      <c r="AU40" s="283">
        <f>AMPOP!J45</f>
        <v>282618.3</v>
      </c>
      <c r="AV40" s="283"/>
      <c r="AW40" s="283"/>
      <c r="AX40" s="270"/>
      <c r="AY40" s="270"/>
      <c r="AZ40" s="270"/>
      <c r="BA40" s="270"/>
      <c r="BB40" s="270"/>
      <c r="BC40" s="270"/>
      <c r="BD40" s="273"/>
      <c r="BE40" s="257">
        <f t="shared" si="85"/>
        <v>282618.3</v>
      </c>
      <c r="BF40" s="269"/>
      <c r="BG40" s="283"/>
      <c r="BH40" s="283"/>
      <c r="BI40" s="283"/>
      <c r="BJ40" s="283"/>
      <c r="BK40" s="283"/>
      <c r="BL40" s="283"/>
      <c r="BM40" s="283">
        <f>AMPOP!K45</f>
        <v>282618.3</v>
      </c>
      <c r="BN40" s="283"/>
      <c r="BO40" s="283"/>
      <c r="BP40" s="270"/>
      <c r="BQ40" s="270"/>
      <c r="BR40" s="270"/>
      <c r="BS40" s="270"/>
      <c r="BT40" s="270"/>
      <c r="BU40" s="270"/>
      <c r="BV40" s="271"/>
      <c r="BW40" s="257">
        <f t="shared" si="83"/>
        <v>282618.3</v>
      </c>
      <c r="BX40" s="269"/>
      <c r="BY40" s="282"/>
      <c r="BZ40" s="282"/>
      <c r="CA40" s="282"/>
      <c r="CB40" s="282"/>
      <c r="CC40" s="282"/>
      <c r="CD40" s="282"/>
      <c r="CE40" s="282">
        <f>AMPOP!I45</f>
        <v>282618.3</v>
      </c>
      <c r="CF40" s="282"/>
      <c r="CG40" s="270"/>
      <c r="CH40" s="270"/>
      <c r="CI40" s="270"/>
      <c r="CJ40" s="270"/>
      <c r="CK40" s="270"/>
      <c r="CL40" s="270"/>
      <c r="CM40" s="273"/>
      <c r="CN40" s="253">
        <f t="shared" si="86"/>
        <v>282618.3</v>
      </c>
      <c r="CO40" s="269"/>
      <c r="CP40" s="282"/>
      <c r="CQ40" s="282"/>
      <c r="CR40" s="282"/>
      <c r="CS40" s="282"/>
      <c r="CT40" s="282"/>
      <c r="CU40" s="282"/>
      <c r="CV40" s="282">
        <f>AMPOP!J45</f>
        <v>282618.3</v>
      </c>
      <c r="CW40" s="282"/>
      <c r="CX40" s="270"/>
      <c r="CY40" s="270"/>
      <c r="CZ40" s="270"/>
      <c r="DA40" s="270"/>
      <c r="DB40" s="270"/>
      <c r="DC40" s="270"/>
      <c r="DD40" s="271"/>
      <c r="DE40" s="257">
        <f>AMPOP!K45</f>
        <v>282618.3</v>
      </c>
      <c r="DF40" s="269"/>
      <c r="DG40" s="282"/>
      <c r="DH40" s="282"/>
      <c r="DI40" s="282"/>
      <c r="DJ40" s="282"/>
      <c r="DK40" s="282"/>
      <c r="DL40" s="964"/>
      <c r="DM40" s="259">
        <f>AMPOP!K45</f>
        <v>282618.3</v>
      </c>
      <c r="DN40" s="282"/>
      <c r="DO40" s="270"/>
      <c r="DP40" s="270"/>
      <c r="DQ40" s="270"/>
      <c r="DR40" s="270"/>
      <c r="DS40" s="270"/>
      <c r="DT40" s="270"/>
      <c r="DU40" s="273"/>
    </row>
    <row r="41" spans="1:125" ht="15">
      <c r="A41" s="96"/>
      <c r="B41" s="110">
        <v>32002</v>
      </c>
      <c r="C41" s="79" t="s">
        <v>26</v>
      </c>
      <c r="D41" s="253">
        <f t="shared" si="74"/>
        <v>68655</v>
      </c>
      <c r="E41" s="283"/>
      <c r="F41" s="283"/>
      <c r="G41" s="283"/>
      <c r="H41" s="283"/>
      <c r="I41" s="283"/>
      <c r="J41" s="283"/>
      <c r="K41" s="283"/>
      <c r="L41" s="283">
        <f>AMPOP!G46</f>
        <v>68655</v>
      </c>
      <c r="M41" s="283"/>
      <c r="N41" s="283"/>
      <c r="O41" s="270"/>
      <c r="P41" s="270"/>
      <c r="Q41" s="270"/>
      <c r="R41" s="270"/>
      <c r="S41" s="270"/>
      <c r="T41" s="270"/>
      <c r="U41" s="271"/>
      <c r="V41" s="257">
        <f t="shared" si="75"/>
        <v>125733.3</v>
      </c>
      <c r="W41" s="269"/>
      <c r="X41" s="282"/>
      <c r="Y41" s="282"/>
      <c r="Z41" s="282"/>
      <c r="AA41" s="282"/>
      <c r="AB41" s="282"/>
      <c r="AC41" s="282">
        <f>AMPOP!H46</f>
        <v>125733.3</v>
      </c>
      <c r="AD41" s="282"/>
      <c r="AE41" s="282"/>
      <c r="AF41" s="270"/>
      <c r="AG41" s="270"/>
      <c r="AH41" s="270"/>
      <c r="AI41" s="270"/>
      <c r="AJ41" s="270"/>
      <c r="AK41" s="270"/>
      <c r="AL41" s="273"/>
      <c r="AM41" s="257">
        <f t="shared" si="84"/>
        <v>0</v>
      </c>
      <c r="AN41" s="269"/>
      <c r="AO41" s="283"/>
      <c r="AP41" s="283"/>
      <c r="AQ41" s="283"/>
      <c r="AR41" s="283"/>
      <c r="AS41" s="283"/>
      <c r="AT41" s="288">
        <f>AMPOP!J46</f>
        <v>0</v>
      </c>
      <c r="AU41" s="283"/>
      <c r="AV41" s="283"/>
      <c r="AW41" s="283"/>
      <c r="AX41" s="270"/>
      <c r="AY41" s="270"/>
      <c r="AZ41" s="270"/>
      <c r="BA41" s="270"/>
      <c r="BB41" s="270"/>
      <c r="BC41" s="270"/>
      <c r="BD41" s="273"/>
      <c r="BE41" s="257">
        <f t="shared" si="85"/>
        <v>0</v>
      </c>
      <c r="BF41" s="269"/>
      <c r="BG41" s="283"/>
      <c r="BH41" s="283"/>
      <c r="BI41" s="283"/>
      <c r="BJ41" s="283"/>
      <c r="BK41" s="283"/>
      <c r="BL41" s="288">
        <f>AMPOP!K46</f>
        <v>0</v>
      </c>
      <c r="BM41" s="283"/>
      <c r="BN41" s="283"/>
      <c r="BO41" s="283"/>
      <c r="BP41" s="270"/>
      <c r="BQ41" s="270"/>
      <c r="BR41" s="270"/>
      <c r="BS41" s="270"/>
      <c r="BT41" s="270"/>
      <c r="BU41" s="270"/>
      <c r="BV41" s="271"/>
      <c r="BW41" s="257">
        <f t="shared" si="83"/>
        <v>0</v>
      </c>
      <c r="BX41" s="269"/>
      <c r="BY41" s="282"/>
      <c r="BZ41" s="282"/>
      <c r="CA41" s="282"/>
      <c r="CB41" s="282"/>
      <c r="CC41" s="282"/>
      <c r="CD41" s="282">
        <f>AMPOP!I46</f>
        <v>0</v>
      </c>
      <c r="CE41" s="282"/>
      <c r="CF41" s="282"/>
      <c r="CG41" s="270"/>
      <c r="CH41" s="270"/>
      <c r="CI41" s="270"/>
      <c r="CJ41" s="270"/>
      <c r="CK41" s="270"/>
      <c r="CL41" s="270"/>
      <c r="CM41" s="273"/>
      <c r="CN41" s="253">
        <f t="shared" si="86"/>
        <v>0</v>
      </c>
      <c r="CO41" s="269"/>
      <c r="CP41" s="282"/>
      <c r="CQ41" s="282"/>
      <c r="CR41" s="282"/>
      <c r="CS41" s="282"/>
      <c r="CT41" s="282"/>
      <c r="CU41" s="282">
        <f>AMPOP!J46</f>
        <v>0</v>
      </c>
      <c r="CV41" s="282"/>
      <c r="CW41" s="282"/>
      <c r="CX41" s="270"/>
      <c r="CY41" s="270"/>
      <c r="CZ41" s="270"/>
      <c r="DA41" s="270"/>
      <c r="DB41" s="270"/>
      <c r="DC41" s="270"/>
      <c r="DD41" s="271"/>
      <c r="DE41" s="257">
        <f>AMPOP!K46</f>
        <v>0</v>
      </c>
      <c r="DF41" s="269"/>
      <c r="DG41" s="282"/>
      <c r="DH41" s="282"/>
      <c r="DI41" s="282"/>
      <c r="DJ41" s="282"/>
      <c r="DK41" s="282"/>
      <c r="DL41" s="282">
        <f>AMPOP!Y46</f>
        <v>0</v>
      </c>
      <c r="DM41" s="282"/>
      <c r="DN41" s="282"/>
      <c r="DO41" s="270"/>
      <c r="DP41" s="270"/>
      <c r="DQ41" s="270"/>
      <c r="DR41" s="270"/>
      <c r="DS41" s="270"/>
      <c r="DT41" s="270"/>
      <c r="DU41" s="273"/>
    </row>
    <row r="42" spans="1:125" s="3" customFormat="1" ht="40.5" customHeight="1">
      <c r="A42" s="87" t="s">
        <v>124</v>
      </c>
      <c r="B42" s="106"/>
      <c r="C42" s="84" t="s">
        <v>125</v>
      </c>
      <c r="D42" s="249">
        <f>D43+D44</f>
        <v>342128.3</v>
      </c>
      <c r="E42" s="249">
        <f t="shared" ref="E42:U42" si="87">E43+E44</f>
        <v>39356.1</v>
      </c>
      <c r="F42" s="249">
        <f t="shared" si="87"/>
        <v>0</v>
      </c>
      <c r="G42" s="249">
        <f t="shared" si="87"/>
        <v>302772.2</v>
      </c>
      <c r="H42" s="249">
        <f t="shared" si="87"/>
        <v>0</v>
      </c>
      <c r="I42" s="249">
        <f t="shared" si="87"/>
        <v>0</v>
      </c>
      <c r="J42" s="249">
        <f t="shared" si="87"/>
        <v>0</v>
      </c>
      <c r="K42" s="249">
        <f t="shared" si="87"/>
        <v>0</v>
      </c>
      <c r="L42" s="249">
        <f t="shared" si="87"/>
        <v>0</v>
      </c>
      <c r="M42" s="249">
        <f t="shared" si="87"/>
        <v>0</v>
      </c>
      <c r="N42" s="249">
        <f t="shared" si="87"/>
        <v>0</v>
      </c>
      <c r="O42" s="249">
        <f t="shared" si="87"/>
        <v>0</v>
      </c>
      <c r="P42" s="249">
        <f t="shared" si="87"/>
        <v>0</v>
      </c>
      <c r="Q42" s="249">
        <f t="shared" si="87"/>
        <v>0</v>
      </c>
      <c r="R42" s="249">
        <f t="shared" si="87"/>
        <v>0</v>
      </c>
      <c r="S42" s="249">
        <f t="shared" si="87"/>
        <v>0</v>
      </c>
      <c r="T42" s="249">
        <f t="shared" si="87"/>
        <v>0</v>
      </c>
      <c r="U42" s="392">
        <f t="shared" si="87"/>
        <v>0</v>
      </c>
      <c r="V42" s="491">
        <f>V43+V44</f>
        <v>344867.1</v>
      </c>
      <c r="W42" s="492">
        <f t="shared" ref="W42:AL42" si="88">W43+W44</f>
        <v>42303.1</v>
      </c>
      <c r="X42" s="492">
        <f t="shared" si="88"/>
        <v>302564</v>
      </c>
      <c r="Y42" s="492">
        <f t="shared" si="88"/>
        <v>0</v>
      </c>
      <c r="Z42" s="492">
        <f t="shared" si="88"/>
        <v>0</v>
      </c>
      <c r="AA42" s="492">
        <f t="shared" si="88"/>
        <v>0</v>
      </c>
      <c r="AB42" s="492">
        <f t="shared" si="88"/>
        <v>0</v>
      </c>
      <c r="AC42" s="492">
        <f t="shared" si="88"/>
        <v>0</v>
      </c>
      <c r="AD42" s="492">
        <f t="shared" si="88"/>
        <v>0</v>
      </c>
      <c r="AE42" s="492">
        <f t="shared" si="88"/>
        <v>0</v>
      </c>
      <c r="AF42" s="492">
        <f t="shared" si="88"/>
        <v>0</v>
      </c>
      <c r="AG42" s="492">
        <f t="shared" si="88"/>
        <v>0</v>
      </c>
      <c r="AH42" s="492">
        <f t="shared" si="88"/>
        <v>0</v>
      </c>
      <c r="AI42" s="492">
        <f t="shared" si="88"/>
        <v>0</v>
      </c>
      <c r="AJ42" s="492">
        <f t="shared" si="88"/>
        <v>0</v>
      </c>
      <c r="AK42" s="492">
        <f t="shared" si="88"/>
        <v>0</v>
      </c>
      <c r="AL42" s="493">
        <f t="shared" si="88"/>
        <v>0</v>
      </c>
      <c r="AM42" s="251">
        <f>AM43+AM44</f>
        <v>344867.1</v>
      </c>
      <c r="AN42" s="289">
        <f>AN43+AN44</f>
        <v>42303.1</v>
      </c>
      <c r="AO42" s="289">
        <f t="shared" ref="AO42:AV42" si="89">AO43+AO44</f>
        <v>302564</v>
      </c>
      <c r="AP42" s="289">
        <f t="shared" si="89"/>
        <v>0</v>
      </c>
      <c r="AQ42" s="289">
        <f t="shared" si="89"/>
        <v>0</v>
      </c>
      <c r="AR42" s="289">
        <f t="shared" si="89"/>
        <v>0</v>
      </c>
      <c r="AS42" s="289">
        <f t="shared" si="89"/>
        <v>0</v>
      </c>
      <c r="AT42" s="289">
        <f t="shared" si="89"/>
        <v>0</v>
      </c>
      <c r="AU42" s="289">
        <f t="shared" si="89"/>
        <v>0</v>
      </c>
      <c r="AV42" s="289">
        <f t="shared" si="89"/>
        <v>0</v>
      </c>
      <c r="AW42" s="289"/>
      <c r="AX42" s="289">
        <f t="shared" ref="AX42:BD42" si="90">AX43+AX44</f>
        <v>0</v>
      </c>
      <c r="AY42" s="289">
        <f t="shared" si="90"/>
        <v>0</v>
      </c>
      <c r="AZ42" s="289">
        <f t="shared" si="90"/>
        <v>0</v>
      </c>
      <c r="BA42" s="289">
        <f t="shared" si="90"/>
        <v>0</v>
      </c>
      <c r="BB42" s="289">
        <f t="shared" si="90"/>
        <v>0</v>
      </c>
      <c r="BC42" s="289">
        <f t="shared" si="90"/>
        <v>0</v>
      </c>
      <c r="BD42" s="290">
        <f t="shared" si="90"/>
        <v>0</v>
      </c>
      <c r="BE42" s="251">
        <f>BE43+BE44</f>
        <v>344867.1</v>
      </c>
      <c r="BF42" s="289">
        <f>BF43+BF44</f>
        <v>42303.1</v>
      </c>
      <c r="BG42" s="289">
        <f t="shared" ref="BG42:BN42" si="91">BG43+BG44</f>
        <v>302564</v>
      </c>
      <c r="BH42" s="289">
        <f t="shared" si="91"/>
        <v>0</v>
      </c>
      <c r="BI42" s="289">
        <f t="shared" si="91"/>
        <v>0</v>
      </c>
      <c r="BJ42" s="289">
        <f t="shared" si="91"/>
        <v>0</v>
      </c>
      <c r="BK42" s="289">
        <f t="shared" si="91"/>
        <v>0</v>
      </c>
      <c r="BL42" s="289">
        <f t="shared" si="91"/>
        <v>0</v>
      </c>
      <c r="BM42" s="289">
        <f t="shared" si="91"/>
        <v>0</v>
      </c>
      <c r="BN42" s="289">
        <f t="shared" si="91"/>
        <v>0</v>
      </c>
      <c r="BO42" s="289"/>
      <c r="BP42" s="289">
        <f t="shared" ref="BP42:BV42" si="92">BP43+BP44</f>
        <v>0</v>
      </c>
      <c r="BQ42" s="289">
        <f t="shared" si="92"/>
        <v>0</v>
      </c>
      <c r="BR42" s="289">
        <f t="shared" si="92"/>
        <v>0</v>
      </c>
      <c r="BS42" s="289">
        <f t="shared" si="92"/>
        <v>0</v>
      </c>
      <c r="BT42" s="289">
        <f t="shared" si="92"/>
        <v>0</v>
      </c>
      <c r="BU42" s="289">
        <f t="shared" si="92"/>
        <v>0</v>
      </c>
      <c r="BV42" s="965">
        <f t="shared" si="92"/>
        <v>0</v>
      </c>
      <c r="BW42" s="251">
        <f>BW43+BW44</f>
        <v>344867.1</v>
      </c>
      <c r="BX42" s="250">
        <f t="shared" ref="BX42:CM42" si="93">BX43+BX44</f>
        <v>42303.1</v>
      </c>
      <c r="BY42" s="250">
        <f t="shared" si="93"/>
        <v>302564</v>
      </c>
      <c r="BZ42" s="250">
        <f t="shared" si="93"/>
        <v>0</v>
      </c>
      <c r="CA42" s="250">
        <f t="shared" si="93"/>
        <v>0</v>
      </c>
      <c r="CB42" s="250">
        <f t="shared" si="93"/>
        <v>0</v>
      </c>
      <c r="CC42" s="250">
        <f t="shared" si="93"/>
        <v>0</v>
      </c>
      <c r="CD42" s="250">
        <f t="shared" si="93"/>
        <v>0</v>
      </c>
      <c r="CE42" s="250">
        <f t="shared" si="93"/>
        <v>0</v>
      </c>
      <c r="CF42" s="250">
        <f t="shared" si="93"/>
        <v>0</v>
      </c>
      <c r="CG42" s="250">
        <f t="shared" si="93"/>
        <v>0</v>
      </c>
      <c r="CH42" s="250">
        <f t="shared" si="93"/>
        <v>0</v>
      </c>
      <c r="CI42" s="250">
        <f t="shared" si="93"/>
        <v>0</v>
      </c>
      <c r="CJ42" s="250">
        <f t="shared" si="93"/>
        <v>0</v>
      </c>
      <c r="CK42" s="250">
        <f t="shared" si="93"/>
        <v>0</v>
      </c>
      <c r="CL42" s="250">
        <f t="shared" si="93"/>
        <v>0</v>
      </c>
      <c r="CM42" s="252">
        <f t="shared" si="93"/>
        <v>0</v>
      </c>
      <c r="CN42" s="968">
        <f>CN43+CN44</f>
        <v>344867.1</v>
      </c>
      <c r="CO42" s="495">
        <f t="shared" ref="CO42:DD42" si="94">CO43+CO44</f>
        <v>42303.1</v>
      </c>
      <c r="CP42" s="495">
        <f t="shared" si="94"/>
        <v>302564</v>
      </c>
      <c r="CQ42" s="495">
        <f t="shared" si="94"/>
        <v>0</v>
      </c>
      <c r="CR42" s="495">
        <f t="shared" si="94"/>
        <v>0</v>
      </c>
      <c r="CS42" s="495">
        <f t="shared" si="94"/>
        <v>0</v>
      </c>
      <c r="CT42" s="495">
        <f t="shared" si="94"/>
        <v>0</v>
      </c>
      <c r="CU42" s="495">
        <f t="shared" si="94"/>
        <v>0</v>
      </c>
      <c r="CV42" s="495">
        <f t="shared" si="94"/>
        <v>0</v>
      </c>
      <c r="CW42" s="495">
        <f t="shared" si="94"/>
        <v>0</v>
      </c>
      <c r="CX42" s="495">
        <f t="shared" si="94"/>
        <v>0</v>
      </c>
      <c r="CY42" s="495">
        <f t="shared" si="94"/>
        <v>0</v>
      </c>
      <c r="CZ42" s="495">
        <f t="shared" si="94"/>
        <v>0</v>
      </c>
      <c r="DA42" s="495">
        <f t="shared" si="94"/>
        <v>0</v>
      </c>
      <c r="DB42" s="495">
        <f t="shared" si="94"/>
        <v>0</v>
      </c>
      <c r="DC42" s="495">
        <f t="shared" si="94"/>
        <v>0</v>
      </c>
      <c r="DD42" s="502">
        <f t="shared" si="94"/>
        <v>0</v>
      </c>
      <c r="DE42" s="491">
        <f>DE43+DE44</f>
        <v>344867.1</v>
      </c>
      <c r="DF42" s="492">
        <f t="shared" ref="DF42:DU42" si="95">DF43+DF44</f>
        <v>42303.1</v>
      </c>
      <c r="DG42" s="492">
        <f t="shared" si="95"/>
        <v>302564</v>
      </c>
      <c r="DH42" s="492">
        <f t="shared" si="95"/>
        <v>0</v>
      </c>
      <c r="DI42" s="492">
        <f t="shared" si="95"/>
        <v>0</v>
      </c>
      <c r="DJ42" s="492">
        <f t="shared" si="95"/>
        <v>0</v>
      </c>
      <c r="DK42" s="492">
        <f t="shared" si="95"/>
        <v>0</v>
      </c>
      <c r="DL42" s="492">
        <f t="shared" si="95"/>
        <v>0</v>
      </c>
      <c r="DM42" s="492">
        <f t="shared" si="95"/>
        <v>0</v>
      </c>
      <c r="DN42" s="492">
        <f t="shared" si="95"/>
        <v>0</v>
      </c>
      <c r="DO42" s="492">
        <f t="shared" si="95"/>
        <v>0</v>
      </c>
      <c r="DP42" s="492">
        <f t="shared" si="95"/>
        <v>0</v>
      </c>
      <c r="DQ42" s="492">
        <f t="shared" si="95"/>
        <v>0</v>
      </c>
      <c r="DR42" s="492">
        <f t="shared" si="95"/>
        <v>0</v>
      </c>
      <c r="DS42" s="492">
        <f t="shared" si="95"/>
        <v>0</v>
      </c>
      <c r="DT42" s="492">
        <f t="shared" si="95"/>
        <v>0</v>
      </c>
      <c r="DU42" s="493">
        <f t="shared" si="95"/>
        <v>0</v>
      </c>
    </row>
    <row r="43" spans="1:125" ht="27">
      <c r="A43" s="1663"/>
      <c r="B43" s="373">
        <v>11001</v>
      </c>
      <c r="C43" s="377" t="s">
        <v>125</v>
      </c>
      <c r="D43" s="259">
        <f>SUM(E43:U43)</f>
        <v>39356.1</v>
      </c>
      <c r="E43" s="291">
        <f>AMPOP!G48</f>
        <v>39356.1</v>
      </c>
      <c r="F43" s="291"/>
      <c r="G43" s="291"/>
      <c r="H43" s="291"/>
      <c r="I43" s="291"/>
      <c r="J43" s="283"/>
      <c r="K43" s="283"/>
      <c r="L43" s="283"/>
      <c r="M43" s="283"/>
      <c r="N43" s="283"/>
      <c r="O43" s="270"/>
      <c r="P43" s="270"/>
      <c r="Q43" s="270"/>
      <c r="R43" s="270"/>
      <c r="S43" s="270"/>
      <c r="T43" s="270"/>
      <c r="U43" s="271"/>
      <c r="V43" s="257">
        <f t="shared" si="75"/>
        <v>42303.1</v>
      </c>
      <c r="W43" s="291">
        <f>AMPOP!I48</f>
        <v>42303.1</v>
      </c>
      <c r="X43" s="276"/>
      <c r="Y43" s="276"/>
      <c r="Z43" s="276"/>
      <c r="AA43" s="282"/>
      <c r="AB43" s="282"/>
      <c r="AC43" s="282"/>
      <c r="AD43" s="282"/>
      <c r="AE43" s="282"/>
      <c r="AF43" s="270"/>
      <c r="AG43" s="270"/>
      <c r="AH43" s="270"/>
      <c r="AI43" s="270"/>
      <c r="AJ43" s="270"/>
      <c r="AK43" s="270"/>
      <c r="AL43" s="273"/>
      <c r="AM43" s="257">
        <f t="shared" ref="AM43:AM44" si="96">SUM(AN43:BD43)</f>
        <v>42303.1</v>
      </c>
      <c r="AN43" s="291">
        <f>AMPOP!J48</f>
        <v>42303.1</v>
      </c>
      <c r="AO43" s="291"/>
      <c r="AP43" s="291"/>
      <c r="AQ43" s="291"/>
      <c r="AR43" s="283"/>
      <c r="AS43" s="283"/>
      <c r="AT43" s="283"/>
      <c r="AU43" s="283"/>
      <c r="AV43" s="283"/>
      <c r="AW43" s="283"/>
      <c r="AX43" s="270"/>
      <c r="AY43" s="270"/>
      <c r="AZ43" s="270"/>
      <c r="BA43" s="270"/>
      <c r="BB43" s="270"/>
      <c r="BC43" s="270"/>
      <c r="BD43" s="273"/>
      <c r="BE43" s="257">
        <f t="shared" ref="BE43:BE44" si="97">SUM(BF43:BV43)</f>
        <v>42303.1</v>
      </c>
      <c r="BF43" s="291">
        <f>AMPOP!K48</f>
        <v>42303.1</v>
      </c>
      <c r="BG43" s="291"/>
      <c r="BH43" s="291"/>
      <c r="BI43" s="291"/>
      <c r="BJ43" s="283"/>
      <c r="BK43" s="283"/>
      <c r="BL43" s="283"/>
      <c r="BM43" s="283"/>
      <c r="BN43" s="283"/>
      <c r="BO43" s="283"/>
      <c r="BP43" s="270"/>
      <c r="BQ43" s="270"/>
      <c r="BR43" s="270"/>
      <c r="BS43" s="270"/>
      <c r="BT43" s="270"/>
      <c r="BU43" s="270"/>
      <c r="BV43" s="271"/>
      <c r="BW43" s="257">
        <f t="shared" ref="BW43:BW44" si="98">SUM(BX43:CM43)</f>
        <v>42303.1</v>
      </c>
      <c r="BX43" s="291">
        <f>AMPOP!I48</f>
        <v>42303.1</v>
      </c>
      <c r="BY43" s="276"/>
      <c r="BZ43" s="276"/>
      <c r="CA43" s="276"/>
      <c r="CB43" s="282"/>
      <c r="CC43" s="282"/>
      <c r="CD43" s="282"/>
      <c r="CE43" s="282"/>
      <c r="CF43" s="282"/>
      <c r="CG43" s="270"/>
      <c r="CH43" s="270"/>
      <c r="CI43" s="270"/>
      <c r="CJ43" s="270"/>
      <c r="CK43" s="270"/>
      <c r="CL43" s="270"/>
      <c r="CM43" s="273"/>
      <c r="CN43" s="253">
        <f t="shared" ref="CN43:CN44" si="99">SUM(CO43:DD43)</f>
        <v>42303.1</v>
      </c>
      <c r="CO43" s="291">
        <f>AMPOP!J48</f>
        <v>42303.1</v>
      </c>
      <c r="CP43" s="276"/>
      <c r="CQ43" s="276"/>
      <c r="CR43" s="276"/>
      <c r="CS43" s="282"/>
      <c r="CT43" s="282"/>
      <c r="CU43" s="282"/>
      <c r="CV43" s="282"/>
      <c r="CW43" s="282"/>
      <c r="CX43" s="270"/>
      <c r="CY43" s="270"/>
      <c r="CZ43" s="270"/>
      <c r="DA43" s="270"/>
      <c r="DB43" s="270"/>
      <c r="DC43" s="270"/>
      <c r="DD43" s="271"/>
      <c r="DE43" s="257">
        <f t="shared" ref="DE43:DE44" si="100">SUM(DF43:DU43)</f>
        <v>42303.1</v>
      </c>
      <c r="DF43" s="291">
        <f>AMPOP!K48</f>
        <v>42303.1</v>
      </c>
      <c r="DG43" s="276"/>
      <c r="DH43" s="276"/>
      <c r="DI43" s="276"/>
      <c r="DJ43" s="282"/>
      <c r="DK43" s="282"/>
      <c r="DL43" s="282"/>
      <c r="DM43" s="282"/>
      <c r="DN43" s="282"/>
      <c r="DO43" s="270"/>
      <c r="DP43" s="270"/>
      <c r="DQ43" s="270"/>
      <c r="DR43" s="270"/>
      <c r="DS43" s="270"/>
      <c r="DT43" s="270"/>
      <c r="DU43" s="273"/>
    </row>
    <row r="44" spans="1:125" ht="15.75" thickBot="1">
      <c r="A44" s="1663"/>
      <c r="B44" s="373">
        <v>11002</v>
      </c>
      <c r="C44" s="370" t="s">
        <v>126</v>
      </c>
      <c r="D44" s="259">
        <f>SUM(E44:U44)</f>
        <v>302772.2</v>
      </c>
      <c r="E44" s="291"/>
      <c r="F44" s="291"/>
      <c r="G44" s="291">
        <f>AMPOP!G49</f>
        <v>302772.2</v>
      </c>
      <c r="H44" s="291"/>
      <c r="I44" s="291"/>
      <c r="J44" s="291"/>
      <c r="K44" s="291"/>
      <c r="L44" s="291"/>
      <c r="M44" s="291"/>
      <c r="N44" s="291"/>
      <c r="O44" s="292"/>
      <c r="P44" s="292"/>
      <c r="Q44" s="292"/>
      <c r="R44" s="292"/>
      <c r="S44" s="292"/>
      <c r="T44" s="292"/>
      <c r="U44" s="293"/>
      <c r="V44" s="296">
        <f t="shared" si="75"/>
        <v>302564</v>
      </c>
      <c r="W44" s="295"/>
      <c r="X44" s="297">
        <f>AMPOP!I49</f>
        <v>302564</v>
      </c>
      <c r="Y44" s="297"/>
      <c r="Z44" s="297"/>
      <c r="AA44" s="297"/>
      <c r="AB44" s="297"/>
      <c r="AC44" s="297"/>
      <c r="AD44" s="297"/>
      <c r="AE44" s="297"/>
      <c r="AF44" s="298"/>
      <c r="AG44" s="298"/>
      <c r="AH44" s="298"/>
      <c r="AI44" s="298"/>
      <c r="AJ44" s="298"/>
      <c r="AK44" s="298"/>
      <c r="AL44" s="299"/>
      <c r="AM44" s="257">
        <f t="shared" si="96"/>
        <v>302564</v>
      </c>
      <c r="AN44" s="291"/>
      <c r="AO44" s="291">
        <f>AMPOP!J49</f>
        <v>302564</v>
      </c>
      <c r="AP44" s="291"/>
      <c r="AQ44" s="291"/>
      <c r="AR44" s="291"/>
      <c r="AS44" s="291"/>
      <c r="AT44" s="291"/>
      <c r="AU44" s="291"/>
      <c r="AV44" s="291"/>
      <c r="AW44" s="291"/>
      <c r="AX44" s="292"/>
      <c r="AY44" s="292"/>
      <c r="AZ44" s="292"/>
      <c r="BA44" s="292"/>
      <c r="BB44" s="292"/>
      <c r="BC44" s="292"/>
      <c r="BD44" s="294"/>
      <c r="BE44" s="257">
        <f t="shared" si="97"/>
        <v>302564</v>
      </c>
      <c r="BF44" s="291"/>
      <c r="BG44" s="291">
        <f>AMPOP!K49</f>
        <v>302564</v>
      </c>
      <c r="BH44" s="291"/>
      <c r="BI44" s="291"/>
      <c r="BJ44" s="291"/>
      <c r="BK44" s="291"/>
      <c r="BL44" s="291"/>
      <c r="BM44" s="291"/>
      <c r="BN44" s="291"/>
      <c r="BO44" s="291"/>
      <c r="BP44" s="292"/>
      <c r="BQ44" s="292"/>
      <c r="BR44" s="292"/>
      <c r="BS44" s="292"/>
      <c r="BT44" s="292"/>
      <c r="BU44" s="292"/>
      <c r="BV44" s="293"/>
      <c r="BW44" s="296">
        <f t="shared" si="98"/>
        <v>302564</v>
      </c>
      <c r="BX44" s="295"/>
      <c r="BY44" s="297">
        <f>AMPOP!I49</f>
        <v>302564</v>
      </c>
      <c r="BZ44" s="297"/>
      <c r="CA44" s="297"/>
      <c r="CB44" s="297"/>
      <c r="CC44" s="297"/>
      <c r="CD44" s="297"/>
      <c r="CE44" s="297"/>
      <c r="CF44" s="297"/>
      <c r="CG44" s="298"/>
      <c r="CH44" s="298"/>
      <c r="CI44" s="298"/>
      <c r="CJ44" s="298"/>
      <c r="CK44" s="298"/>
      <c r="CL44" s="298"/>
      <c r="CM44" s="299"/>
      <c r="CN44" s="969">
        <f t="shared" si="99"/>
        <v>302564</v>
      </c>
      <c r="CO44" s="295"/>
      <c r="CP44" s="297">
        <f>AMPOP!J49</f>
        <v>302564</v>
      </c>
      <c r="CQ44" s="297"/>
      <c r="CR44" s="297"/>
      <c r="CS44" s="297"/>
      <c r="CT44" s="297"/>
      <c r="CU44" s="297"/>
      <c r="CV44" s="297"/>
      <c r="CW44" s="297"/>
      <c r="CX44" s="298"/>
      <c r="CY44" s="298"/>
      <c r="CZ44" s="298"/>
      <c r="DA44" s="298"/>
      <c r="DB44" s="298"/>
      <c r="DC44" s="298"/>
      <c r="DD44" s="503"/>
      <c r="DE44" s="296">
        <f t="shared" si="100"/>
        <v>302564</v>
      </c>
      <c r="DF44" s="295"/>
      <c r="DG44" s="297">
        <f>AMPOP!K49</f>
        <v>302564</v>
      </c>
      <c r="DH44" s="297"/>
      <c r="DI44" s="297"/>
      <c r="DJ44" s="297"/>
      <c r="DK44" s="297"/>
      <c r="DL44" s="297"/>
      <c r="DM44" s="297"/>
      <c r="DN44" s="297"/>
      <c r="DO44" s="298"/>
      <c r="DP44" s="298"/>
      <c r="DQ44" s="298"/>
      <c r="DR44" s="298"/>
      <c r="DS44" s="298"/>
      <c r="DT44" s="298"/>
      <c r="DU44" s="299"/>
    </row>
    <row r="45" spans="1:125" ht="40.5" hidden="1" customHeight="1">
      <c r="A45" s="390"/>
      <c r="B45" s="386"/>
      <c r="C45" s="370"/>
      <c r="D45" s="259"/>
      <c r="E45" s="387"/>
    </row>
  </sheetData>
  <mergeCells count="134">
    <mergeCell ref="AT4:AT5"/>
    <mergeCell ref="AU4:AU5"/>
    <mergeCell ref="AL4:AL5"/>
    <mergeCell ref="AI4:AI5"/>
    <mergeCell ref="AM3:BD3"/>
    <mergeCell ref="AM4:AM5"/>
    <mergeCell ref="AN4:AN5"/>
    <mergeCell ref="AO4:AO5"/>
    <mergeCell ref="BE3:BV3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AR4:AR5"/>
    <mergeCell ref="AS4:AS5"/>
    <mergeCell ref="Z4:Z5"/>
    <mergeCell ref="AG4:AG5"/>
    <mergeCell ref="AJ4:AJ5"/>
    <mergeCell ref="AK4:AK5"/>
    <mergeCell ref="AA4:AA5"/>
    <mergeCell ref="AB4:AB5"/>
    <mergeCell ref="AC4:AC5"/>
    <mergeCell ref="AD4:AD5"/>
    <mergeCell ref="AE4:AE5"/>
    <mergeCell ref="AH4:AH5"/>
    <mergeCell ref="AF4:AF5"/>
    <mergeCell ref="A3:B5"/>
    <mergeCell ref="C3:C5"/>
    <mergeCell ref="D3:U3"/>
    <mergeCell ref="G4:G5"/>
    <mergeCell ref="T4:T5"/>
    <mergeCell ref="F4:F5"/>
    <mergeCell ref="AP4:AP5"/>
    <mergeCell ref="AQ4:AQ5"/>
    <mergeCell ref="BU4:BU5"/>
    <mergeCell ref="BT4:BT5"/>
    <mergeCell ref="BD4:BD5"/>
    <mergeCell ref="BC4:BC5"/>
    <mergeCell ref="AZ4:AZ5"/>
    <mergeCell ref="BA4:BA5"/>
    <mergeCell ref="BB4:BB5"/>
    <mergeCell ref="AV4:AV5"/>
    <mergeCell ref="AW4:AW5"/>
    <mergeCell ref="AX4:AX5"/>
    <mergeCell ref="AY4:AY5"/>
    <mergeCell ref="V3:AL3"/>
    <mergeCell ref="V4:V5"/>
    <mergeCell ref="W4:W5"/>
    <mergeCell ref="X4:X5"/>
    <mergeCell ref="Y4:Y5"/>
    <mergeCell ref="CG4:CG5"/>
    <mergeCell ref="CH4:CH5"/>
    <mergeCell ref="CI4:CI5"/>
    <mergeCell ref="CJ4:CJ5"/>
    <mergeCell ref="CK4:CK5"/>
    <mergeCell ref="BV4:BV5"/>
    <mergeCell ref="A43:A44"/>
    <mergeCell ref="D4:D5"/>
    <mergeCell ref="U4:U5"/>
    <mergeCell ref="P4:P5"/>
    <mergeCell ref="M4:M5"/>
    <mergeCell ref="I4:I5"/>
    <mergeCell ref="J4:J5"/>
    <mergeCell ref="K4:K5"/>
    <mergeCell ref="L4:L5"/>
    <mergeCell ref="N4:N5"/>
    <mergeCell ref="O4:O5"/>
    <mergeCell ref="S4:S5"/>
    <mergeCell ref="E4:E5"/>
    <mergeCell ref="Q4:Q5"/>
    <mergeCell ref="H4:H5"/>
    <mergeCell ref="R4:R5"/>
    <mergeCell ref="A8:A10"/>
    <mergeCell ref="A12:A16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DA4:DA5"/>
    <mergeCell ref="DB4:DB5"/>
    <mergeCell ref="DC4:DC5"/>
    <mergeCell ref="DD4:DD5"/>
    <mergeCell ref="DE3:DU3"/>
    <mergeCell ref="DE4:DE5"/>
    <mergeCell ref="CL4:CL5"/>
    <mergeCell ref="CM4:CM5"/>
    <mergeCell ref="CN3:DD3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BW3:CM3"/>
    <mergeCell ref="BW4:BW5"/>
    <mergeCell ref="DO4:DO5"/>
    <mergeCell ref="DP4:DP5"/>
    <mergeCell ref="DQ4:DQ5"/>
    <mergeCell ref="DR4:DR5"/>
    <mergeCell ref="DS4:DS5"/>
    <mergeCell ref="DT4:DT5"/>
    <mergeCell ref="DU4:DU5"/>
    <mergeCell ref="DF4:DF5"/>
    <mergeCell ref="DG4:DG5"/>
    <mergeCell ref="DH4:DH5"/>
    <mergeCell ref="DI4:DI5"/>
    <mergeCell ref="DJ4:DJ5"/>
    <mergeCell ref="DK4:DK5"/>
    <mergeCell ref="DL4:DL5"/>
    <mergeCell ref="DM4:DM5"/>
    <mergeCell ref="DN4:DN5"/>
  </mergeCells>
  <pageMargins left="0.7" right="0.7" top="0.75" bottom="0.75" header="0.3" footer="0.3"/>
  <pageSetup paperSize="9" orientation="portrait" verticalDpi="0" r:id="rId1"/>
  <ignoredErrors>
    <ignoredError sqref="V34:W36 BW11 BW17 DE19 D11 V11 D19:D20" formula="1"/>
    <ignoredError sqref="A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739"/>
  <sheetViews>
    <sheetView zoomScale="90" zoomScaleNormal="90" workbookViewId="0">
      <selection activeCell="F22" sqref="F22"/>
    </sheetView>
  </sheetViews>
  <sheetFormatPr defaultRowHeight="13.5"/>
  <cols>
    <col min="1" max="1" width="9.28515625" style="22" customWidth="1"/>
    <col min="2" max="2" width="8.85546875" style="23" customWidth="1"/>
    <col min="3" max="3" width="66" style="24" customWidth="1"/>
    <col min="4" max="4" width="32" style="25" customWidth="1"/>
    <col min="5" max="5" width="41" style="26" customWidth="1"/>
    <col min="6" max="6" width="49.140625" style="62" customWidth="1"/>
    <col min="7" max="7" width="10.5703125" style="22" bestFit="1" customWidth="1"/>
    <col min="8" max="8" width="85" style="22" customWidth="1"/>
    <col min="9" max="9" width="17.28515625" style="22" customWidth="1"/>
    <col min="10" max="16384" width="9.140625" style="22"/>
  </cols>
  <sheetData>
    <row r="1" spans="1:9" s="21" customFormat="1" ht="26.25" customHeight="1">
      <c r="A1" s="1713" t="s">
        <v>367</v>
      </c>
      <c r="B1" s="1713"/>
      <c r="C1" s="1713"/>
      <c r="D1" s="1713"/>
      <c r="E1" s="1713"/>
      <c r="F1" s="1713"/>
    </row>
    <row r="2" spans="1:9">
      <c r="F2" s="61"/>
    </row>
    <row r="3" spans="1:9" ht="47.25" customHeight="1">
      <c r="A3" s="1714" t="s">
        <v>4</v>
      </c>
      <c r="B3" s="1714"/>
      <c r="C3" s="1714" t="s">
        <v>5</v>
      </c>
      <c r="D3" s="1715" t="s">
        <v>329</v>
      </c>
      <c r="E3" s="1715" t="s">
        <v>330</v>
      </c>
      <c r="F3" s="1716" t="s">
        <v>331</v>
      </c>
      <c r="H3" s="933" t="s">
        <v>332</v>
      </c>
    </row>
    <row r="4" spans="1:9" ht="29.25" customHeight="1">
      <c r="A4" s="1714"/>
      <c r="B4" s="1714"/>
      <c r="C4" s="1714"/>
      <c r="D4" s="1715"/>
      <c r="E4" s="1715"/>
      <c r="F4" s="1716"/>
      <c r="H4" s="933" t="s">
        <v>333</v>
      </c>
    </row>
    <row r="5" spans="1:9" ht="35.25" customHeight="1">
      <c r="A5" s="1722" t="s">
        <v>322</v>
      </c>
      <c r="B5" s="1723"/>
      <c r="C5" s="1723"/>
      <c r="D5" s="1723"/>
      <c r="E5" s="1724"/>
      <c r="F5" s="943"/>
      <c r="H5" s="934" t="s">
        <v>334</v>
      </c>
      <c r="I5" s="928"/>
    </row>
    <row r="6" spans="1:9" s="2" customFormat="1" ht="28.5">
      <c r="A6" s="507">
        <v>1016</v>
      </c>
      <c r="B6" s="508"/>
      <c r="C6" s="509" t="s">
        <v>100</v>
      </c>
      <c r="D6" s="243"/>
      <c r="E6" s="243"/>
      <c r="F6" s="243"/>
      <c r="G6" s="63"/>
      <c r="H6" s="63"/>
    </row>
    <row r="7" spans="1:9" ht="115.5" customHeight="1">
      <c r="A7" s="1663"/>
      <c r="B7" s="371">
        <v>11001</v>
      </c>
      <c r="C7" s="372" t="s">
        <v>27</v>
      </c>
      <c r="D7" s="241" t="s">
        <v>363</v>
      </c>
      <c r="E7" s="241" t="s">
        <v>352</v>
      </c>
      <c r="F7" s="944" t="s">
        <v>327</v>
      </c>
    </row>
    <row r="8" spans="1:9" ht="129.75" customHeight="1">
      <c r="A8" s="1663"/>
      <c r="B8" s="371">
        <v>11004</v>
      </c>
      <c r="C8" s="370" t="s">
        <v>146</v>
      </c>
      <c r="D8" s="241" t="s">
        <v>363</v>
      </c>
      <c r="E8" s="241" t="s">
        <v>352</v>
      </c>
      <c r="F8" s="944" t="s">
        <v>335</v>
      </c>
    </row>
    <row r="9" spans="1:9" ht="33.75" customHeight="1">
      <c r="A9" s="511" t="s">
        <v>102</v>
      </c>
      <c r="B9" s="512"/>
      <c r="C9" s="513" t="s">
        <v>128</v>
      </c>
      <c r="D9" s="243"/>
      <c r="E9" s="243"/>
      <c r="F9" s="243"/>
    </row>
    <row r="10" spans="1:9" ht="37.5" customHeight="1">
      <c r="A10" s="1663"/>
      <c r="B10" s="373">
        <v>11001</v>
      </c>
      <c r="C10" s="372" t="s">
        <v>129</v>
      </c>
      <c r="D10" s="241"/>
      <c r="E10" s="241"/>
      <c r="F10" s="1717" t="s">
        <v>328</v>
      </c>
    </row>
    <row r="11" spans="1:9" ht="20.25" customHeight="1">
      <c r="A11" s="1663"/>
      <c r="B11" s="373">
        <v>11002</v>
      </c>
      <c r="C11" s="514" t="s">
        <v>130</v>
      </c>
      <c r="D11" s="241"/>
      <c r="E11" s="241"/>
      <c r="F11" s="1719"/>
    </row>
    <row r="12" spans="1:9" ht="30.75" customHeight="1">
      <c r="A12" s="515" t="s">
        <v>103</v>
      </c>
      <c r="B12" s="508"/>
      <c r="C12" s="509" t="s">
        <v>104</v>
      </c>
      <c r="D12" s="243"/>
      <c r="E12" s="243"/>
      <c r="F12" s="935"/>
    </row>
    <row r="13" spans="1:9" ht="54.75" customHeight="1">
      <c r="A13" s="932"/>
      <c r="B13" s="374">
        <v>12001</v>
      </c>
      <c r="C13" s="516" t="s">
        <v>105</v>
      </c>
      <c r="D13" s="241" t="s">
        <v>156</v>
      </c>
      <c r="E13" s="959" t="s">
        <v>366</v>
      </c>
      <c r="F13" s="41" t="s">
        <v>336</v>
      </c>
    </row>
    <row r="14" spans="1:9" ht="36" customHeight="1">
      <c r="A14" s="511" t="s">
        <v>106</v>
      </c>
      <c r="B14" s="512"/>
      <c r="C14" s="513" t="s">
        <v>107</v>
      </c>
      <c r="D14" s="243"/>
      <c r="E14" s="243"/>
      <c r="F14" s="243"/>
      <c r="H14" s="927"/>
      <c r="I14" s="927" t="e">
        <f>P18I18+F23+F9</f>
        <v>#NAME?</v>
      </c>
    </row>
    <row r="15" spans="1:9" ht="52.5" customHeight="1">
      <c r="A15" s="1728"/>
      <c r="B15" s="375">
        <v>11004</v>
      </c>
      <c r="C15" s="372" t="s">
        <v>111</v>
      </c>
      <c r="D15" s="1725" t="s">
        <v>354</v>
      </c>
      <c r="E15" s="1717" t="s">
        <v>355</v>
      </c>
      <c r="F15" s="1717" t="s">
        <v>338</v>
      </c>
    </row>
    <row r="16" spans="1:9" s="2" customFormat="1" ht="46.5" customHeight="1">
      <c r="A16" s="1728"/>
      <c r="B16" s="375">
        <v>11005</v>
      </c>
      <c r="C16" s="514" t="s">
        <v>112</v>
      </c>
      <c r="D16" s="1726"/>
      <c r="E16" s="1718"/>
      <c r="F16" s="1718"/>
    </row>
    <row r="17" spans="1:6" ht="46.5" customHeight="1">
      <c r="A17" s="1728"/>
      <c r="B17" s="375">
        <v>11006</v>
      </c>
      <c r="C17" s="514" t="s">
        <v>113</v>
      </c>
      <c r="D17" s="1726"/>
      <c r="E17" s="1718"/>
      <c r="F17" s="1718"/>
    </row>
    <row r="18" spans="1:6" ht="31.5" customHeight="1">
      <c r="A18" s="1728"/>
      <c r="B18" s="375">
        <v>11007</v>
      </c>
      <c r="C18" s="514" t="s">
        <v>114</v>
      </c>
      <c r="D18" s="1726"/>
      <c r="E18" s="1718"/>
      <c r="F18" s="1718"/>
    </row>
    <row r="19" spans="1:6" s="21" customFormat="1" ht="33.75" customHeight="1">
      <c r="A19" s="1728"/>
      <c r="B19" s="375">
        <v>11008</v>
      </c>
      <c r="C19" s="514" t="s">
        <v>131</v>
      </c>
      <c r="D19" s="1726"/>
      <c r="E19" s="1718"/>
      <c r="F19" s="1718"/>
    </row>
    <row r="20" spans="1:6" ht="22.5" customHeight="1">
      <c r="A20" s="1728"/>
      <c r="B20" s="375">
        <v>11009</v>
      </c>
      <c r="C20" s="514" t="s">
        <v>132</v>
      </c>
      <c r="D20" s="1726"/>
      <c r="E20" s="1718"/>
      <c r="F20" s="1718"/>
    </row>
    <row r="21" spans="1:6" s="21" customFormat="1" ht="48" customHeight="1">
      <c r="A21" s="1728"/>
      <c r="B21" s="375">
        <v>11010</v>
      </c>
      <c r="C21" s="514" t="s">
        <v>115</v>
      </c>
      <c r="D21" s="1727"/>
      <c r="E21" s="1719"/>
      <c r="F21" s="1719"/>
    </row>
    <row r="22" spans="1:6" ht="116.25" customHeight="1">
      <c r="A22" s="1728"/>
      <c r="B22" s="375">
        <v>12001</v>
      </c>
      <c r="C22" s="372" t="s">
        <v>360</v>
      </c>
      <c r="D22" s="241" t="s">
        <v>361</v>
      </c>
      <c r="E22" s="241" t="s">
        <v>356</v>
      </c>
      <c r="F22" s="41" t="s">
        <v>337</v>
      </c>
    </row>
    <row r="23" spans="1:6" ht="27" customHeight="1">
      <c r="A23" s="507" t="s">
        <v>117</v>
      </c>
      <c r="B23" s="508"/>
      <c r="C23" s="509" t="s">
        <v>118</v>
      </c>
      <c r="D23" s="244"/>
      <c r="E23" s="244"/>
      <c r="F23" s="244"/>
    </row>
    <row r="24" spans="1:6" ht="99" customHeight="1">
      <c r="A24" s="1729"/>
      <c r="B24" s="373">
        <v>11001</v>
      </c>
      <c r="C24" s="514" t="s">
        <v>119</v>
      </c>
      <c r="D24" s="950" t="s">
        <v>345</v>
      </c>
      <c r="E24" s="950" t="s">
        <v>344</v>
      </c>
      <c r="F24" s="951" t="s">
        <v>342</v>
      </c>
    </row>
    <row r="25" spans="1:6" ht="64.5" customHeight="1">
      <c r="A25" s="1730"/>
      <c r="B25" s="373">
        <v>11002</v>
      </c>
      <c r="C25" s="949" t="s">
        <v>25</v>
      </c>
      <c r="D25" s="242" t="s">
        <v>351</v>
      </c>
      <c r="E25" s="953" t="s">
        <v>344</v>
      </c>
      <c r="F25" s="41" t="s">
        <v>343</v>
      </c>
    </row>
    <row r="26" spans="1:6" ht="82.5" customHeight="1">
      <c r="A26" s="1730"/>
      <c r="B26" s="373">
        <v>11003</v>
      </c>
      <c r="C26" s="949" t="s">
        <v>120</v>
      </c>
      <c r="D26" s="956" t="s">
        <v>346</v>
      </c>
      <c r="E26" s="956" t="s">
        <v>344</v>
      </c>
      <c r="F26" s="953" t="s">
        <v>347</v>
      </c>
    </row>
    <row r="27" spans="1:6" ht="51.75" customHeight="1">
      <c r="A27" s="1730"/>
      <c r="B27" s="373">
        <v>11004</v>
      </c>
      <c r="C27" s="954" t="s">
        <v>121</v>
      </c>
      <c r="D27" s="956" t="s">
        <v>348</v>
      </c>
      <c r="E27" s="956" t="s">
        <v>344</v>
      </c>
      <c r="F27" s="955" t="s">
        <v>323</v>
      </c>
    </row>
    <row r="28" spans="1:6" ht="147" customHeight="1">
      <c r="A28" s="1730"/>
      <c r="B28" s="373">
        <v>32001</v>
      </c>
      <c r="C28" s="949" t="s">
        <v>123</v>
      </c>
      <c r="D28" s="953" t="s">
        <v>349</v>
      </c>
      <c r="E28" s="953" t="s">
        <v>344</v>
      </c>
      <c r="F28" s="957" t="s">
        <v>339</v>
      </c>
    </row>
    <row r="29" spans="1:6" ht="76.5" customHeight="1">
      <c r="A29" s="1731"/>
      <c r="B29" s="373">
        <v>32002</v>
      </c>
      <c r="C29" s="514" t="s">
        <v>26</v>
      </c>
      <c r="D29" s="952" t="s">
        <v>350</v>
      </c>
      <c r="E29" s="952" t="s">
        <v>344</v>
      </c>
      <c r="F29" s="41" t="s">
        <v>340</v>
      </c>
    </row>
    <row r="30" spans="1:6" ht="32.25" customHeight="1">
      <c r="A30" s="507" t="s">
        <v>124</v>
      </c>
      <c r="B30" s="508"/>
      <c r="C30" s="509" t="s">
        <v>125</v>
      </c>
      <c r="D30" s="244"/>
      <c r="E30" s="244"/>
      <c r="F30" s="244"/>
    </row>
    <row r="31" spans="1:6" ht="111" customHeight="1">
      <c r="A31" s="936"/>
      <c r="B31" s="373">
        <v>11001</v>
      </c>
      <c r="C31" s="377" t="s">
        <v>125</v>
      </c>
      <c r="D31" s="241" t="s">
        <v>353</v>
      </c>
      <c r="E31" s="241" t="s">
        <v>352</v>
      </c>
      <c r="F31" s="41" t="s">
        <v>341</v>
      </c>
    </row>
    <row r="32" spans="1:6" ht="102.75" customHeight="1">
      <c r="A32" s="937"/>
      <c r="B32" s="373">
        <v>11002</v>
      </c>
      <c r="C32" s="370" t="s">
        <v>126</v>
      </c>
      <c r="D32" s="241" t="s">
        <v>364</v>
      </c>
      <c r="E32" s="241" t="s">
        <v>352</v>
      </c>
      <c r="F32" s="242" t="s">
        <v>365</v>
      </c>
    </row>
    <row r="33" spans="1:6" ht="39" customHeight="1">
      <c r="A33" s="938" t="s">
        <v>324</v>
      </c>
      <c r="B33" s="939"/>
      <c r="C33" s="939"/>
      <c r="D33" s="940"/>
      <c r="E33" s="941"/>
      <c r="F33" s="942"/>
    </row>
    <row r="34" spans="1:6" ht="159.75" customHeight="1">
      <c r="A34" s="1720" t="s">
        <v>106</v>
      </c>
      <c r="B34" s="946">
        <v>11002</v>
      </c>
      <c r="C34" s="947" t="s">
        <v>109</v>
      </c>
      <c r="D34" s="958" t="s">
        <v>358</v>
      </c>
      <c r="E34" s="945" t="s">
        <v>357</v>
      </c>
      <c r="F34" s="945" t="s">
        <v>325</v>
      </c>
    </row>
    <row r="35" spans="1:6" ht="188.25" customHeight="1">
      <c r="A35" s="1721"/>
      <c r="B35" s="946">
        <v>11003</v>
      </c>
      <c r="C35" s="948" t="s">
        <v>110</v>
      </c>
      <c r="D35" s="958" t="s">
        <v>359</v>
      </c>
      <c r="E35" s="945" t="s">
        <v>362</v>
      </c>
      <c r="F35" s="945" t="s">
        <v>326</v>
      </c>
    </row>
    <row r="36" spans="1:6">
      <c r="E36" s="25"/>
      <c r="F36" s="29"/>
    </row>
    <row r="37" spans="1:6">
      <c r="E37" s="25"/>
      <c r="F37" s="29"/>
    </row>
    <row r="38" spans="1:6">
      <c r="E38" s="25"/>
      <c r="F38" s="29"/>
    </row>
    <row r="39" spans="1:6">
      <c r="E39" s="25"/>
      <c r="F39" s="29"/>
    </row>
    <row r="40" spans="1:6">
      <c r="E40" s="25"/>
      <c r="F40" s="29"/>
    </row>
    <row r="41" spans="1:6">
      <c r="E41" s="25"/>
      <c r="F41" s="29"/>
    </row>
    <row r="42" spans="1:6">
      <c r="E42" s="25"/>
      <c r="F42" s="29"/>
    </row>
    <row r="43" spans="1:6">
      <c r="B43" s="22"/>
      <c r="C43" s="22"/>
      <c r="D43" s="22"/>
      <c r="E43" s="25"/>
      <c r="F43" s="29"/>
    </row>
    <row r="44" spans="1:6">
      <c r="B44" s="22"/>
      <c r="C44" s="22"/>
      <c r="D44" s="22"/>
      <c r="E44" s="25"/>
      <c r="F44" s="29"/>
    </row>
    <row r="45" spans="1:6">
      <c r="B45" s="22"/>
      <c r="C45" s="22"/>
      <c r="D45" s="22"/>
      <c r="E45" s="25"/>
      <c r="F45" s="29"/>
    </row>
    <row r="46" spans="1:6">
      <c r="B46" s="22"/>
      <c r="C46" s="22"/>
      <c r="D46" s="22"/>
      <c r="E46" s="25"/>
      <c r="F46" s="29"/>
    </row>
    <row r="47" spans="1:6">
      <c r="B47" s="22"/>
      <c r="C47" s="22"/>
      <c r="D47" s="22"/>
      <c r="E47" s="25"/>
      <c r="F47" s="29"/>
    </row>
    <row r="48" spans="1:6">
      <c r="B48" s="22"/>
      <c r="C48" s="22"/>
      <c r="D48" s="22"/>
      <c r="E48" s="25"/>
      <c r="F48" s="29"/>
    </row>
    <row r="49" spans="2:6">
      <c r="B49" s="22"/>
      <c r="C49" s="22"/>
      <c r="D49" s="22"/>
      <c r="E49" s="25"/>
      <c r="F49" s="29"/>
    </row>
    <row r="50" spans="2:6">
      <c r="B50" s="22"/>
      <c r="C50" s="22"/>
      <c r="D50" s="22"/>
      <c r="E50" s="25"/>
      <c r="F50" s="29"/>
    </row>
    <row r="51" spans="2:6">
      <c r="B51" s="22"/>
      <c r="C51" s="22"/>
      <c r="D51" s="22"/>
      <c r="E51" s="25"/>
      <c r="F51" s="29"/>
    </row>
    <row r="52" spans="2:6">
      <c r="B52" s="22"/>
      <c r="C52" s="22"/>
      <c r="D52" s="22"/>
      <c r="E52" s="25"/>
      <c r="F52" s="29"/>
    </row>
    <row r="53" spans="2:6">
      <c r="B53" s="22"/>
      <c r="C53" s="22"/>
      <c r="D53" s="22"/>
      <c r="E53" s="25"/>
      <c r="F53" s="29"/>
    </row>
    <row r="54" spans="2:6">
      <c r="B54" s="22"/>
      <c r="C54" s="22"/>
      <c r="D54" s="22"/>
      <c r="E54" s="25"/>
      <c r="F54" s="29"/>
    </row>
    <row r="55" spans="2:6">
      <c r="B55" s="22"/>
      <c r="C55" s="22"/>
      <c r="D55" s="22"/>
      <c r="E55" s="25"/>
      <c r="F55" s="29"/>
    </row>
    <row r="56" spans="2:6">
      <c r="B56" s="22"/>
      <c r="C56" s="22"/>
      <c r="D56" s="22"/>
      <c r="E56" s="25"/>
      <c r="F56" s="29"/>
    </row>
    <row r="57" spans="2:6">
      <c r="B57" s="22"/>
      <c r="C57" s="22"/>
      <c r="D57" s="22"/>
      <c r="E57" s="25"/>
      <c r="F57" s="29"/>
    </row>
    <row r="58" spans="2:6">
      <c r="B58" s="22"/>
      <c r="C58" s="22"/>
      <c r="D58" s="22"/>
      <c r="E58" s="25"/>
      <c r="F58" s="29"/>
    </row>
    <row r="59" spans="2:6">
      <c r="B59" s="22"/>
      <c r="C59" s="22"/>
      <c r="D59" s="22"/>
      <c r="E59" s="25"/>
      <c r="F59" s="29"/>
    </row>
    <row r="60" spans="2:6">
      <c r="B60" s="22"/>
      <c r="C60" s="22"/>
      <c r="D60" s="22"/>
      <c r="E60" s="25"/>
      <c r="F60" s="29"/>
    </row>
    <row r="61" spans="2:6">
      <c r="B61" s="22"/>
      <c r="C61" s="22"/>
      <c r="D61" s="22"/>
      <c r="E61" s="25"/>
      <c r="F61" s="29"/>
    </row>
    <row r="62" spans="2:6">
      <c r="B62" s="22"/>
      <c r="C62" s="22"/>
      <c r="D62" s="22"/>
      <c r="E62" s="25"/>
      <c r="F62" s="29"/>
    </row>
    <row r="63" spans="2:6">
      <c r="B63" s="22"/>
      <c r="C63" s="22"/>
      <c r="D63" s="22"/>
      <c r="E63" s="25"/>
      <c r="F63" s="29"/>
    </row>
    <row r="64" spans="2:6">
      <c r="B64" s="22"/>
      <c r="C64" s="22"/>
      <c r="D64" s="22"/>
      <c r="E64" s="25"/>
      <c r="F64" s="29"/>
    </row>
    <row r="65" spans="2:6">
      <c r="B65" s="22"/>
      <c r="C65" s="22"/>
      <c r="D65" s="22"/>
      <c r="E65" s="25"/>
      <c r="F65" s="29"/>
    </row>
    <row r="66" spans="2:6">
      <c r="B66" s="22"/>
      <c r="C66" s="22"/>
      <c r="D66" s="22"/>
      <c r="E66" s="25"/>
      <c r="F66" s="29"/>
    </row>
    <row r="67" spans="2:6">
      <c r="B67" s="22"/>
      <c r="C67" s="22"/>
      <c r="D67" s="22"/>
      <c r="E67" s="25"/>
      <c r="F67" s="29"/>
    </row>
    <row r="68" spans="2:6">
      <c r="B68" s="22"/>
      <c r="C68" s="22"/>
      <c r="D68" s="22"/>
      <c r="E68" s="25"/>
      <c r="F68" s="29"/>
    </row>
    <row r="69" spans="2:6">
      <c r="B69" s="22"/>
      <c r="C69" s="22"/>
      <c r="D69" s="22"/>
      <c r="E69" s="25"/>
      <c r="F69" s="29"/>
    </row>
    <row r="70" spans="2:6">
      <c r="B70" s="22"/>
      <c r="C70" s="22"/>
      <c r="D70" s="22"/>
      <c r="E70" s="25"/>
      <c r="F70" s="29"/>
    </row>
    <row r="71" spans="2:6">
      <c r="B71" s="22"/>
      <c r="C71" s="22"/>
      <c r="D71" s="22"/>
      <c r="E71" s="25"/>
      <c r="F71" s="29"/>
    </row>
    <row r="72" spans="2:6">
      <c r="B72" s="22"/>
      <c r="C72" s="22"/>
      <c r="D72" s="22"/>
      <c r="E72" s="25"/>
      <c r="F72" s="29"/>
    </row>
    <row r="73" spans="2:6">
      <c r="B73" s="22"/>
      <c r="C73" s="22"/>
      <c r="D73" s="22"/>
      <c r="E73" s="25"/>
      <c r="F73" s="29"/>
    </row>
    <row r="74" spans="2:6">
      <c r="B74" s="22"/>
      <c r="C74" s="22"/>
      <c r="D74" s="22"/>
      <c r="E74" s="25"/>
      <c r="F74" s="29"/>
    </row>
    <row r="75" spans="2:6">
      <c r="B75" s="22"/>
      <c r="C75" s="22"/>
      <c r="D75" s="22"/>
      <c r="E75" s="25"/>
      <c r="F75" s="29"/>
    </row>
    <row r="76" spans="2:6">
      <c r="B76" s="22"/>
      <c r="C76" s="22"/>
      <c r="D76" s="22"/>
      <c r="E76" s="25"/>
      <c r="F76" s="29"/>
    </row>
    <row r="77" spans="2:6">
      <c r="B77" s="22"/>
      <c r="C77" s="22"/>
      <c r="D77" s="22"/>
      <c r="E77" s="25"/>
      <c r="F77" s="29"/>
    </row>
    <row r="78" spans="2:6">
      <c r="B78" s="22"/>
      <c r="C78" s="22"/>
      <c r="D78" s="22"/>
      <c r="E78" s="25"/>
      <c r="F78" s="29"/>
    </row>
    <row r="79" spans="2:6">
      <c r="B79" s="22"/>
      <c r="C79" s="22"/>
      <c r="D79" s="22"/>
      <c r="E79" s="25"/>
      <c r="F79" s="29"/>
    </row>
    <row r="80" spans="2:6">
      <c r="B80" s="22"/>
      <c r="C80" s="22"/>
      <c r="D80" s="22"/>
      <c r="E80" s="25"/>
      <c r="F80" s="29"/>
    </row>
    <row r="81" spans="2:6">
      <c r="B81" s="22"/>
      <c r="C81" s="22"/>
      <c r="D81" s="22"/>
      <c r="E81" s="25"/>
      <c r="F81" s="29"/>
    </row>
    <row r="82" spans="2:6">
      <c r="B82" s="22"/>
      <c r="C82" s="22"/>
      <c r="D82" s="22"/>
      <c r="E82" s="25"/>
      <c r="F82" s="29"/>
    </row>
    <row r="83" spans="2:6">
      <c r="B83" s="22"/>
      <c r="C83" s="22"/>
      <c r="D83" s="22"/>
      <c r="E83" s="25"/>
      <c r="F83" s="29"/>
    </row>
    <row r="84" spans="2:6">
      <c r="B84" s="22"/>
      <c r="C84" s="22"/>
      <c r="D84" s="22"/>
      <c r="E84" s="25"/>
      <c r="F84" s="29"/>
    </row>
    <row r="85" spans="2:6">
      <c r="B85" s="22"/>
      <c r="C85" s="22"/>
      <c r="D85" s="22"/>
      <c r="E85" s="25"/>
      <c r="F85" s="29"/>
    </row>
    <row r="86" spans="2:6">
      <c r="B86" s="22"/>
      <c r="C86" s="22"/>
      <c r="D86" s="22"/>
      <c r="E86" s="25"/>
      <c r="F86" s="29"/>
    </row>
    <row r="87" spans="2:6">
      <c r="B87" s="22"/>
      <c r="C87" s="22"/>
      <c r="D87" s="22"/>
      <c r="E87" s="25"/>
      <c r="F87" s="29"/>
    </row>
    <row r="88" spans="2:6">
      <c r="B88" s="22"/>
      <c r="C88" s="22"/>
      <c r="D88" s="22"/>
      <c r="E88" s="25"/>
      <c r="F88" s="29"/>
    </row>
    <row r="89" spans="2:6">
      <c r="B89" s="22"/>
      <c r="C89" s="22"/>
      <c r="D89" s="22"/>
      <c r="E89" s="25"/>
      <c r="F89" s="29"/>
    </row>
    <row r="90" spans="2:6">
      <c r="B90" s="22"/>
      <c r="C90" s="22"/>
      <c r="D90" s="22"/>
      <c r="E90" s="25"/>
      <c r="F90" s="29"/>
    </row>
    <row r="91" spans="2:6">
      <c r="B91" s="22"/>
      <c r="C91" s="22"/>
      <c r="D91" s="22"/>
      <c r="E91" s="25"/>
      <c r="F91" s="29"/>
    </row>
    <row r="92" spans="2:6">
      <c r="B92" s="22"/>
      <c r="C92" s="22"/>
      <c r="D92" s="22"/>
      <c r="E92" s="25"/>
      <c r="F92" s="29"/>
    </row>
    <row r="93" spans="2:6">
      <c r="B93" s="22"/>
      <c r="C93" s="22"/>
      <c r="D93" s="22"/>
      <c r="E93" s="25"/>
      <c r="F93" s="29"/>
    </row>
    <row r="94" spans="2:6">
      <c r="B94" s="22"/>
      <c r="C94" s="22"/>
      <c r="D94" s="22"/>
      <c r="E94" s="25"/>
      <c r="F94" s="29"/>
    </row>
    <row r="95" spans="2:6">
      <c r="B95" s="22"/>
      <c r="C95" s="22"/>
      <c r="D95" s="22"/>
      <c r="E95" s="25"/>
      <c r="F95" s="29"/>
    </row>
    <row r="96" spans="2:6">
      <c r="B96" s="22"/>
      <c r="C96" s="22"/>
      <c r="D96" s="22"/>
      <c r="E96" s="25"/>
      <c r="F96" s="29"/>
    </row>
    <row r="97" spans="2:6">
      <c r="B97" s="22"/>
      <c r="C97" s="22"/>
      <c r="D97" s="22"/>
      <c r="E97" s="25"/>
      <c r="F97" s="29"/>
    </row>
    <row r="98" spans="2:6">
      <c r="B98" s="22"/>
      <c r="C98" s="22"/>
      <c r="D98" s="22"/>
      <c r="E98" s="25"/>
      <c r="F98" s="29"/>
    </row>
    <row r="99" spans="2:6">
      <c r="B99" s="22"/>
      <c r="C99" s="22"/>
      <c r="D99" s="22"/>
      <c r="E99" s="25"/>
      <c r="F99" s="29"/>
    </row>
    <row r="100" spans="2:6">
      <c r="B100" s="22"/>
      <c r="C100" s="22"/>
      <c r="D100" s="22"/>
      <c r="E100" s="25"/>
      <c r="F100" s="29"/>
    </row>
    <row r="101" spans="2:6">
      <c r="B101" s="22"/>
      <c r="C101" s="22"/>
      <c r="D101" s="22"/>
      <c r="E101" s="25"/>
      <c r="F101" s="29"/>
    </row>
    <row r="102" spans="2:6">
      <c r="B102" s="22"/>
      <c r="C102" s="22"/>
      <c r="D102" s="22"/>
      <c r="E102" s="25"/>
      <c r="F102" s="29"/>
    </row>
    <row r="103" spans="2:6">
      <c r="B103" s="22"/>
      <c r="C103" s="22"/>
      <c r="D103" s="22"/>
      <c r="E103" s="25"/>
      <c r="F103" s="29"/>
    </row>
    <row r="104" spans="2:6">
      <c r="B104" s="22"/>
      <c r="C104" s="22"/>
      <c r="D104" s="22"/>
      <c r="E104" s="25"/>
      <c r="F104" s="29"/>
    </row>
    <row r="105" spans="2:6">
      <c r="B105" s="22"/>
      <c r="C105" s="22"/>
      <c r="D105" s="22"/>
      <c r="E105" s="25"/>
      <c r="F105" s="29"/>
    </row>
    <row r="106" spans="2:6">
      <c r="B106" s="22"/>
      <c r="C106" s="22"/>
      <c r="D106" s="22"/>
      <c r="E106" s="25"/>
      <c r="F106" s="29"/>
    </row>
    <row r="107" spans="2:6">
      <c r="B107" s="22"/>
      <c r="C107" s="22"/>
      <c r="D107" s="22"/>
      <c r="E107" s="25"/>
      <c r="F107" s="29"/>
    </row>
    <row r="108" spans="2:6">
      <c r="B108" s="22"/>
      <c r="C108" s="22"/>
      <c r="D108" s="22"/>
      <c r="E108" s="25"/>
      <c r="F108" s="29"/>
    </row>
    <row r="109" spans="2:6">
      <c r="B109" s="22"/>
      <c r="C109" s="22"/>
      <c r="D109" s="22"/>
      <c r="E109" s="25"/>
      <c r="F109" s="29"/>
    </row>
    <row r="110" spans="2:6">
      <c r="B110" s="22"/>
      <c r="C110" s="22"/>
      <c r="D110" s="22"/>
      <c r="E110" s="25"/>
      <c r="F110" s="29"/>
    </row>
    <row r="111" spans="2:6">
      <c r="B111" s="22"/>
      <c r="C111" s="22"/>
      <c r="D111" s="22"/>
      <c r="E111" s="25"/>
      <c r="F111" s="29"/>
    </row>
    <row r="112" spans="2:6">
      <c r="B112" s="22"/>
      <c r="C112" s="22"/>
      <c r="D112" s="22"/>
      <c r="E112" s="25"/>
      <c r="F112" s="29"/>
    </row>
    <row r="113" spans="2:6">
      <c r="B113" s="22"/>
      <c r="C113" s="22"/>
      <c r="D113" s="22"/>
      <c r="E113" s="25"/>
      <c r="F113" s="29"/>
    </row>
    <row r="114" spans="2:6">
      <c r="B114" s="22"/>
      <c r="C114" s="22"/>
      <c r="D114" s="22"/>
      <c r="E114" s="25"/>
      <c r="F114" s="29"/>
    </row>
    <row r="115" spans="2:6">
      <c r="B115" s="22"/>
      <c r="C115" s="22"/>
      <c r="D115" s="22"/>
      <c r="E115" s="25"/>
      <c r="F115" s="29"/>
    </row>
    <row r="116" spans="2:6">
      <c r="B116" s="22"/>
      <c r="C116" s="22"/>
      <c r="D116" s="22"/>
      <c r="E116" s="25"/>
      <c r="F116" s="29"/>
    </row>
    <row r="117" spans="2:6">
      <c r="B117" s="22"/>
      <c r="C117" s="22"/>
      <c r="D117" s="22"/>
      <c r="E117" s="25"/>
      <c r="F117" s="29"/>
    </row>
    <row r="118" spans="2:6">
      <c r="B118" s="22"/>
      <c r="C118" s="22"/>
      <c r="D118" s="22"/>
      <c r="E118" s="25"/>
      <c r="F118" s="29"/>
    </row>
    <row r="119" spans="2:6">
      <c r="B119" s="22"/>
      <c r="C119" s="22"/>
      <c r="D119" s="22"/>
      <c r="E119" s="25"/>
      <c r="F119" s="29"/>
    </row>
    <row r="120" spans="2:6">
      <c r="B120" s="22"/>
      <c r="C120" s="22"/>
      <c r="D120" s="22"/>
      <c r="E120" s="25"/>
      <c r="F120" s="29"/>
    </row>
    <row r="121" spans="2:6">
      <c r="B121" s="22"/>
      <c r="C121" s="22"/>
      <c r="D121" s="22"/>
      <c r="E121" s="25"/>
      <c r="F121" s="29"/>
    </row>
    <row r="122" spans="2:6">
      <c r="B122" s="22"/>
      <c r="C122" s="22"/>
      <c r="D122" s="22"/>
      <c r="E122" s="25"/>
      <c r="F122" s="29"/>
    </row>
    <row r="123" spans="2:6">
      <c r="B123" s="22"/>
      <c r="C123" s="22"/>
      <c r="D123" s="22"/>
      <c r="E123" s="25"/>
      <c r="F123" s="29"/>
    </row>
    <row r="124" spans="2:6">
      <c r="B124" s="22"/>
      <c r="C124" s="22"/>
      <c r="D124" s="22"/>
      <c r="E124" s="25"/>
      <c r="F124" s="29"/>
    </row>
    <row r="125" spans="2:6">
      <c r="B125" s="22"/>
      <c r="C125" s="22"/>
      <c r="D125" s="22"/>
      <c r="E125" s="25"/>
      <c r="F125" s="29"/>
    </row>
    <row r="126" spans="2:6">
      <c r="B126" s="22"/>
      <c r="C126" s="22"/>
      <c r="D126" s="22"/>
      <c r="E126" s="25"/>
      <c r="F126" s="29"/>
    </row>
    <row r="127" spans="2:6">
      <c r="B127" s="22"/>
      <c r="C127" s="22"/>
      <c r="D127" s="22"/>
      <c r="E127" s="25"/>
      <c r="F127" s="29"/>
    </row>
    <row r="128" spans="2:6">
      <c r="B128" s="22"/>
      <c r="C128" s="22"/>
      <c r="D128" s="22"/>
      <c r="E128" s="25"/>
      <c r="F128" s="29"/>
    </row>
    <row r="129" spans="2:6">
      <c r="B129" s="22"/>
      <c r="C129" s="22"/>
      <c r="D129" s="22"/>
      <c r="E129" s="25"/>
      <c r="F129" s="29"/>
    </row>
    <row r="130" spans="2:6">
      <c r="B130" s="22"/>
      <c r="C130" s="22"/>
      <c r="D130" s="22"/>
      <c r="E130" s="25"/>
      <c r="F130" s="29"/>
    </row>
    <row r="131" spans="2:6">
      <c r="B131" s="22"/>
      <c r="C131" s="22"/>
      <c r="D131" s="22"/>
      <c r="E131" s="25"/>
      <c r="F131" s="29"/>
    </row>
    <row r="132" spans="2:6">
      <c r="B132" s="22"/>
      <c r="C132" s="22"/>
      <c r="D132" s="22"/>
      <c r="E132" s="25"/>
      <c r="F132" s="29"/>
    </row>
    <row r="133" spans="2:6">
      <c r="B133" s="22"/>
      <c r="C133" s="22"/>
      <c r="D133" s="22"/>
      <c r="E133" s="25"/>
      <c r="F133" s="29"/>
    </row>
    <row r="134" spans="2:6">
      <c r="B134" s="22"/>
      <c r="C134" s="22"/>
      <c r="D134" s="22"/>
      <c r="E134" s="25"/>
      <c r="F134" s="29"/>
    </row>
    <row r="135" spans="2:6">
      <c r="B135" s="22"/>
      <c r="C135" s="22"/>
      <c r="D135" s="22"/>
      <c r="E135" s="25"/>
      <c r="F135" s="29"/>
    </row>
    <row r="136" spans="2:6">
      <c r="B136" s="22"/>
      <c r="C136" s="22"/>
      <c r="D136" s="22"/>
      <c r="E136" s="25"/>
      <c r="F136" s="29"/>
    </row>
    <row r="137" spans="2:6">
      <c r="B137" s="22"/>
      <c r="C137" s="22"/>
      <c r="D137" s="22"/>
      <c r="E137" s="25"/>
      <c r="F137" s="29"/>
    </row>
    <row r="138" spans="2:6">
      <c r="B138" s="22"/>
      <c r="C138" s="22"/>
      <c r="D138" s="22"/>
      <c r="E138" s="25"/>
      <c r="F138" s="29"/>
    </row>
    <row r="139" spans="2:6">
      <c r="B139" s="22"/>
      <c r="C139" s="22"/>
      <c r="D139" s="22"/>
      <c r="E139" s="25"/>
      <c r="F139" s="29"/>
    </row>
    <row r="140" spans="2:6">
      <c r="B140" s="22"/>
      <c r="C140" s="22"/>
      <c r="D140" s="22"/>
      <c r="E140" s="25"/>
      <c r="F140" s="29"/>
    </row>
    <row r="141" spans="2:6">
      <c r="B141" s="22"/>
      <c r="C141" s="22"/>
      <c r="D141" s="22"/>
      <c r="E141" s="25"/>
      <c r="F141" s="29"/>
    </row>
    <row r="142" spans="2:6">
      <c r="B142" s="22"/>
      <c r="C142" s="22"/>
      <c r="D142" s="22"/>
      <c r="E142" s="25"/>
      <c r="F142" s="29"/>
    </row>
    <row r="143" spans="2:6">
      <c r="B143" s="22"/>
      <c r="C143" s="22"/>
      <c r="D143" s="22"/>
      <c r="E143" s="25"/>
      <c r="F143" s="29"/>
    </row>
    <row r="144" spans="2:6">
      <c r="B144" s="22"/>
      <c r="C144" s="22"/>
      <c r="D144" s="22"/>
      <c r="E144" s="25"/>
      <c r="F144" s="29"/>
    </row>
    <row r="145" spans="2:6">
      <c r="B145" s="22"/>
      <c r="C145" s="22"/>
      <c r="D145" s="22"/>
      <c r="E145" s="25"/>
      <c r="F145" s="29"/>
    </row>
    <row r="146" spans="2:6">
      <c r="B146" s="22"/>
      <c r="C146" s="22"/>
      <c r="D146" s="22"/>
      <c r="E146" s="25"/>
      <c r="F146" s="29"/>
    </row>
    <row r="147" spans="2:6">
      <c r="B147" s="22"/>
      <c r="C147" s="22"/>
      <c r="D147" s="22"/>
      <c r="E147" s="25"/>
      <c r="F147" s="29"/>
    </row>
    <row r="148" spans="2:6">
      <c r="B148" s="22"/>
      <c r="C148" s="22"/>
      <c r="D148" s="22"/>
      <c r="E148" s="25"/>
      <c r="F148" s="29"/>
    </row>
    <row r="149" spans="2:6">
      <c r="B149" s="22"/>
      <c r="C149" s="22"/>
      <c r="D149" s="22"/>
      <c r="E149" s="25"/>
      <c r="F149" s="29"/>
    </row>
    <row r="150" spans="2:6">
      <c r="B150" s="22"/>
      <c r="C150" s="22"/>
      <c r="D150" s="22"/>
      <c r="E150" s="25"/>
      <c r="F150" s="29"/>
    </row>
    <row r="151" spans="2:6">
      <c r="B151" s="22"/>
      <c r="C151" s="22"/>
      <c r="D151" s="22"/>
      <c r="E151" s="25"/>
      <c r="F151" s="29"/>
    </row>
    <row r="152" spans="2:6">
      <c r="B152" s="22"/>
      <c r="C152" s="22"/>
      <c r="D152" s="22"/>
      <c r="E152" s="25"/>
      <c r="F152" s="29"/>
    </row>
    <row r="153" spans="2:6">
      <c r="B153" s="22"/>
      <c r="C153" s="22"/>
      <c r="D153" s="22"/>
      <c r="E153" s="25"/>
      <c r="F153" s="29"/>
    </row>
    <row r="154" spans="2:6">
      <c r="B154" s="22"/>
      <c r="C154" s="22"/>
      <c r="D154" s="22"/>
      <c r="E154" s="25"/>
      <c r="F154" s="29"/>
    </row>
    <row r="155" spans="2:6">
      <c r="B155" s="22"/>
      <c r="C155" s="22"/>
      <c r="D155" s="22"/>
      <c r="E155" s="25"/>
      <c r="F155" s="29"/>
    </row>
    <row r="156" spans="2:6">
      <c r="B156" s="22"/>
      <c r="C156" s="22"/>
      <c r="D156" s="22"/>
      <c r="E156" s="25"/>
      <c r="F156" s="29"/>
    </row>
    <row r="157" spans="2:6">
      <c r="B157" s="22"/>
      <c r="C157" s="22"/>
      <c r="D157" s="22"/>
      <c r="E157" s="25"/>
      <c r="F157" s="29"/>
    </row>
    <row r="158" spans="2:6">
      <c r="B158" s="22"/>
      <c r="C158" s="22"/>
      <c r="D158" s="22"/>
      <c r="E158" s="25"/>
      <c r="F158" s="29"/>
    </row>
    <row r="159" spans="2:6">
      <c r="B159" s="22"/>
      <c r="C159" s="22"/>
      <c r="D159" s="22"/>
      <c r="E159" s="25"/>
      <c r="F159" s="29"/>
    </row>
    <row r="160" spans="2:6">
      <c r="B160" s="22"/>
      <c r="C160" s="22"/>
      <c r="D160" s="22"/>
      <c r="E160" s="25"/>
      <c r="F160" s="29"/>
    </row>
    <row r="161" spans="2:6">
      <c r="B161" s="22"/>
      <c r="C161" s="22"/>
      <c r="D161" s="22"/>
      <c r="E161" s="25"/>
      <c r="F161" s="29"/>
    </row>
    <row r="162" spans="2:6">
      <c r="B162" s="22"/>
      <c r="C162" s="22"/>
      <c r="D162" s="22"/>
      <c r="E162" s="25"/>
      <c r="F162" s="29"/>
    </row>
    <row r="163" spans="2:6">
      <c r="B163" s="22"/>
      <c r="C163" s="22"/>
      <c r="D163" s="22"/>
      <c r="E163" s="25"/>
      <c r="F163" s="29"/>
    </row>
    <row r="164" spans="2:6">
      <c r="B164" s="22"/>
      <c r="C164" s="22"/>
      <c r="D164" s="22"/>
      <c r="E164" s="25"/>
      <c r="F164" s="29"/>
    </row>
    <row r="165" spans="2:6">
      <c r="B165" s="22"/>
      <c r="C165" s="22"/>
      <c r="D165" s="22"/>
      <c r="E165" s="25"/>
      <c r="F165" s="29"/>
    </row>
    <row r="166" spans="2:6">
      <c r="B166" s="22"/>
      <c r="C166" s="22"/>
      <c r="D166" s="22"/>
      <c r="E166" s="25"/>
      <c r="F166" s="29"/>
    </row>
    <row r="167" spans="2:6">
      <c r="B167" s="22"/>
      <c r="C167" s="22"/>
      <c r="D167" s="22"/>
      <c r="E167" s="25"/>
      <c r="F167" s="29"/>
    </row>
    <row r="168" spans="2:6">
      <c r="B168" s="22"/>
      <c r="C168" s="22"/>
      <c r="D168" s="22"/>
      <c r="E168" s="25"/>
      <c r="F168" s="29"/>
    </row>
    <row r="169" spans="2:6">
      <c r="B169" s="22"/>
      <c r="C169" s="22"/>
      <c r="D169" s="22"/>
      <c r="E169" s="25"/>
      <c r="F169" s="29"/>
    </row>
    <row r="170" spans="2:6">
      <c r="B170" s="22"/>
      <c r="C170" s="22"/>
      <c r="D170" s="22"/>
      <c r="E170" s="25"/>
      <c r="F170" s="29"/>
    </row>
    <row r="171" spans="2:6">
      <c r="B171" s="22"/>
      <c r="C171" s="22"/>
      <c r="D171" s="22"/>
      <c r="E171" s="25"/>
      <c r="F171" s="29"/>
    </row>
    <row r="172" spans="2:6">
      <c r="B172" s="22"/>
      <c r="C172" s="22"/>
      <c r="D172" s="22"/>
      <c r="E172" s="25"/>
      <c r="F172" s="29"/>
    </row>
    <row r="173" spans="2:6">
      <c r="B173" s="22"/>
      <c r="C173" s="22"/>
      <c r="D173" s="22"/>
      <c r="E173" s="25"/>
      <c r="F173" s="29"/>
    </row>
    <row r="174" spans="2:6">
      <c r="B174" s="22"/>
      <c r="C174" s="22"/>
      <c r="D174" s="22"/>
      <c r="E174" s="25"/>
      <c r="F174" s="29"/>
    </row>
    <row r="175" spans="2:6">
      <c r="B175" s="22"/>
      <c r="C175" s="22"/>
      <c r="D175" s="22"/>
      <c r="E175" s="25"/>
      <c r="F175" s="29"/>
    </row>
    <row r="176" spans="2:6">
      <c r="B176" s="22"/>
      <c r="C176" s="22"/>
      <c r="D176" s="22"/>
      <c r="E176" s="25"/>
      <c r="F176" s="29"/>
    </row>
    <row r="177" spans="2:6">
      <c r="B177" s="22"/>
      <c r="C177" s="22"/>
      <c r="D177" s="22"/>
      <c r="E177" s="25"/>
      <c r="F177" s="29"/>
    </row>
    <row r="178" spans="2:6">
      <c r="B178" s="22"/>
      <c r="C178" s="22"/>
      <c r="D178" s="22"/>
      <c r="E178" s="25"/>
      <c r="F178" s="29"/>
    </row>
    <row r="179" spans="2:6">
      <c r="B179" s="22"/>
      <c r="C179" s="22"/>
      <c r="D179" s="22"/>
      <c r="E179" s="25"/>
      <c r="F179" s="29"/>
    </row>
    <row r="180" spans="2:6">
      <c r="B180" s="22"/>
      <c r="C180" s="22"/>
      <c r="D180" s="22"/>
      <c r="E180" s="25"/>
      <c r="F180" s="29"/>
    </row>
    <row r="181" spans="2:6">
      <c r="B181" s="22"/>
      <c r="C181" s="22"/>
      <c r="D181" s="22"/>
      <c r="E181" s="25"/>
      <c r="F181" s="29"/>
    </row>
    <row r="182" spans="2:6">
      <c r="B182" s="22"/>
      <c r="C182" s="22"/>
      <c r="D182" s="22"/>
      <c r="E182" s="25"/>
      <c r="F182" s="29"/>
    </row>
    <row r="183" spans="2:6">
      <c r="B183" s="22"/>
      <c r="C183" s="22"/>
      <c r="D183" s="22"/>
      <c r="E183" s="25"/>
      <c r="F183" s="29"/>
    </row>
    <row r="184" spans="2:6">
      <c r="B184" s="22"/>
      <c r="C184" s="22"/>
      <c r="D184" s="22"/>
      <c r="E184" s="25"/>
      <c r="F184" s="29"/>
    </row>
    <row r="185" spans="2:6">
      <c r="B185" s="22"/>
      <c r="C185" s="22"/>
      <c r="D185" s="22"/>
      <c r="E185" s="25"/>
      <c r="F185" s="29"/>
    </row>
    <row r="186" spans="2:6">
      <c r="B186" s="22"/>
      <c r="C186" s="22"/>
      <c r="D186" s="22"/>
      <c r="E186" s="25"/>
      <c r="F186" s="29"/>
    </row>
    <row r="187" spans="2:6">
      <c r="B187" s="22"/>
      <c r="C187" s="22"/>
      <c r="D187" s="22"/>
      <c r="E187" s="25"/>
      <c r="F187" s="29"/>
    </row>
    <row r="188" spans="2:6">
      <c r="B188" s="22"/>
      <c r="C188" s="22"/>
      <c r="D188" s="22"/>
      <c r="E188" s="25"/>
      <c r="F188" s="29"/>
    </row>
    <row r="189" spans="2:6">
      <c r="B189" s="22"/>
      <c r="C189" s="22"/>
      <c r="D189" s="22"/>
      <c r="E189" s="25"/>
      <c r="F189" s="29"/>
    </row>
    <row r="190" spans="2:6">
      <c r="B190" s="22"/>
      <c r="C190" s="22"/>
      <c r="D190" s="22"/>
      <c r="E190" s="25"/>
      <c r="F190" s="29"/>
    </row>
    <row r="191" spans="2:6">
      <c r="B191" s="22"/>
      <c r="C191" s="22"/>
      <c r="D191" s="22"/>
      <c r="E191" s="25"/>
      <c r="F191" s="29"/>
    </row>
    <row r="192" spans="2:6">
      <c r="B192" s="22"/>
      <c r="C192" s="22"/>
      <c r="D192" s="22"/>
      <c r="E192" s="25"/>
      <c r="F192" s="29"/>
    </row>
    <row r="193" spans="2:6">
      <c r="B193" s="22"/>
      <c r="C193" s="22"/>
      <c r="D193" s="22"/>
      <c r="E193" s="25"/>
      <c r="F193" s="29"/>
    </row>
    <row r="194" spans="2:6">
      <c r="B194" s="22"/>
      <c r="C194" s="22"/>
      <c r="D194" s="22"/>
      <c r="E194" s="25"/>
      <c r="F194" s="29"/>
    </row>
    <row r="195" spans="2:6">
      <c r="B195" s="22"/>
      <c r="C195" s="22"/>
      <c r="D195" s="22"/>
      <c r="E195" s="25"/>
      <c r="F195" s="29"/>
    </row>
    <row r="196" spans="2:6">
      <c r="B196" s="22"/>
      <c r="C196" s="22"/>
      <c r="D196" s="22"/>
      <c r="E196" s="25"/>
      <c r="F196" s="29"/>
    </row>
    <row r="197" spans="2:6">
      <c r="B197" s="22"/>
      <c r="C197" s="22"/>
      <c r="D197" s="22"/>
      <c r="E197" s="25"/>
      <c r="F197" s="29"/>
    </row>
    <row r="198" spans="2:6">
      <c r="B198" s="22"/>
      <c r="C198" s="22"/>
      <c r="D198" s="22"/>
      <c r="E198" s="25"/>
      <c r="F198" s="29"/>
    </row>
    <row r="199" spans="2:6">
      <c r="B199" s="22"/>
      <c r="C199" s="22"/>
      <c r="D199" s="22"/>
      <c r="E199" s="25"/>
      <c r="F199" s="29"/>
    </row>
    <row r="200" spans="2:6">
      <c r="B200" s="22"/>
      <c r="C200" s="22"/>
      <c r="D200" s="22"/>
      <c r="E200" s="25"/>
      <c r="F200" s="29"/>
    </row>
    <row r="201" spans="2:6">
      <c r="B201" s="22"/>
      <c r="C201" s="22"/>
      <c r="D201" s="22"/>
      <c r="E201" s="25"/>
      <c r="F201" s="29"/>
    </row>
    <row r="202" spans="2:6">
      <c r="B202" s="22"/>
      <c r="C202" s="22"/>
      <c r="D202" s="22"/>
      <c r="E202" s="25"/>
      <c r="F202" s="29"/>
    </row>
    <row r="203" spans="2:6">
      <c r="B203" s="22"/>
      <c r="C203" s="22"/>
      <c r="D203" s="22"/>
      <c r="E203" s="25"/>
      <c r="F203" s="29"/>
    </row>
    <row r="204" spans="2:6">
      <c r="B204" s="22"/>
      <c r="C204" s="22"/>
      <c r="D204" s="22"/>
      <c r="E204" s="25"/>
      <c r="F204" s="29"/>
    </row>
    <row r="205" spans="2:6">
      <c r="B205" s="22"/>
      <c r="C205" s="22"/>
      <c r="D205" s="22"/>
      <c r="E205" s="25"/>
      <c r="F205" s="29"/>
    </row>
    <row r="206" spans="2:6">
      <c r="B206" s="22"/>
      <c r="C206" s="22"/>
      <c r="D206" s="22"/>
      <c r="E206" s="25"/>
      <c r="F206" s="29"/>
    </row>
    <row r="207" spans="2:6">
      <c r="B207" s="22"/>
      <c r="C207" s="22"/>
      <c r="D207" s="22"/>
      <c r="E207" s="25"/>
      <c r="F207" s="29"/>
    </row>
    <row r="208" spans="2:6">
      <c r="B208" s="22"/>
      <c r="C208" s="22"/>
      <c r="D208" s="22"/>
      <c r="E208" s="25"/>
      <c r="F208" s="29"/>
    </row>
    <row r="209" spans="2:6">
      <c r="B209" s="22"/>
      <c r="C209" s="22"/>
      <c r="D209" s="22"/>
      <c r="E209" s="25"/>
      <c r="F209" s="29"/>
    </row>
    <row r="210" spans="2:6">
      <c r="B210" s="22"/>
      <c r="C210" s="22"/>
      <c r="D210" s="22"/>
      <c r="E210" s="25"/>
      <c r="F210" s="29"/>
    </row>
    <row r="211" spans="2:6">
      <c r="B211" s="22"/>
      <c r="C211" s="22"/>
      <c r="D211" s="22"/>
      <c r="E211" s="25"/>
      <c r="F211" s="29"/>
    </row>
    <row r="212" spans="2:6">
      <c r="B212" s="22"/>
      <c r="C212" s="22"/>
      <c r="D212" s="22"/>
      <c r="E212" s="25"/>
      <c r="F212" s="29"/>
    </row>
    <row r="213" spans="2:6">
      <c r="B213" s="22"/>
      <c r="C213" s="22"/>
      <c r="D213" s="22"/>
      <c r="E213" s="25"/>
      <c r="F213" s="29"/>
    </row>
    <row r="214" spans="2:6">
      <c r="B214" s="22"/>
      <c r="C214" s="22"/>
      <c r="D214" s="22"/>
      <c r="E214" s="25"/>
      <c r="F214" s="29"/>
    </row>
    <row r="215" spans="2:6">
      <c r="B215" s="22"/>
      <c r="C215" s="22"/>
      <c r="D215" s="22"/>
      <c r="E215" s="25"/>
      <c r="F215" s="29"/>
    </row>
    <row r="216" spans="2:6">
      <c r="B216" s="22"/>
      <c r="C216" s="22"/>
      <c r="D216" s="22"/>
      <c r="E216" s="25"/>
      <c r="F216" s="29"/>
    </row>
    <row r="217" spans="2:6">
      <c r="B217" s="22"/>
      <c r="C217" s="22"/>
      <c r="D217" s="22"/>
      <c r="E217" s="25"/>
      <c r="F217" s="29"/>
    </row>
    <row r="218" spans="2:6">
      <c r="B218" s="22"/>
      <c r="C218" s="22"/>
      <c r="D218" s="22"/>
      <c r="E218" s="25"/>
      <c r="F218" s="29"/>
    </row>
    <row r="219" spans="2:6">
      <c r="B219" s="22"/>
      <c r="C219" s="22"/>
      <c r="D219" s="22"/>
      <c r="E219" s="25"/>
      <c r="F219" s="29"/>
    </row>
    <row r="220" spans="2:6">
      <c r="B220" s="22"/>
      <c r="C220" s="22"/>
      <c r="D220" s="22"/>
      <c r="E220" s="25"/>
      <c r="F220" s="29"/>
    </row>
    <row r="221" spans="2:6">
      <c r="B221" s="22"/>
      <c r="C221" s="22"/>
      <c r="D221" s="22"/>
      <c r="E221" s="25"/>
      <c r="F221" s="29"/>
    </row>
    <row r="222" spans="2:6">
      <c r="B222" s="22"/>
      <c r="C222" s="22"/>
      <c r="D222" s="22"/>
      <c r="E222" s="25"/>
      <c r="F222" s="29"/>
    </row>
    <row r="223" spans="2:6">
      <c r="B223" s="22"/>
      <c r="C223" s="22"/>
      <c r="D223" s="22"/>
      <c r="E223" s="25"/>
      <c r="F223" s="29"/>
    </row>
    <row r="224" spans="2:6">
      <c r="B224" s="22"/>
      <c r="C224" s="22"/>
      <c r="D224" s="22"/>
      <c r="E224" s="25"/>
      <c r="F224" s="29"/>
    </row>
    <row r="225" spans="2:6">
      <c r="B225" s="22"/>
      <c r="C225" s="22"/>
      <c r="D225" s="22"/>
      <c r="E225" s="25"/>
      <c r="F225" s="29"/>
    </row>
    <row r="226" spans="2:6">
      <c r="B226" s="22"/>
      <c r="C226" s="22"/>
      <c r="D226" s="22"/>
      <c r="E226" s="25"/>
      <c r="F226" s="29"/>
    </row>
    <row r="227" spans="2:6">
      <c r="B227" s="22"/>
      <c r="C227" s="22"/>
      <c r="D227" s="22"/>
      <c r="E227" s="25"/>
      <c r="F227" s="29"/>
    </row>
    <row r="228" spans="2:6">
      <c r="B228" s="22"/>
      <c r="C228" s="22"/>
      <c r="D228" s="22"/>
      <c r="E228" s="25"/>
      <c r="F228" s="29"/>
    </row>
    <row r="229" spans="2:6">
      <c r="B229" s="22"/>
      <c r="C229" s="22"/>
      <c r="D229" s="22"/>
      <c r="E229" s="25"/>
      <c r="F229" s="29"/>
    </row>
    <row r="230" spans="2:6">
      <c r="B230" s="22"/>
      <c r="C230" s="22"/>
      <c r="D230" s="22"/>
      <c r="E230" s="25"/>
      <c r="F230" s="29"/>
    </row>
    <row r="231" spans="2:6">
      <c r="B231" s="22"/>
      <c r="C231" s="22"/>
      <c r="D231" s="22"/>
      <c r="E231" s="25"/>
      <c r="F231" s="29"/>
    </row>
    <row r="232" spans="2:6">
      <c r="B232" s="22"/>
      <c r="C232" s="22"/>
      <c r="D232" s="22"/>
      <c r="E232" s="25"/>
      <c r="F232" s="29"/>
    </row>
    <row r="233" spans="2:6">
      <c r="B233" s="22"/>
      <c r="C233" s="22"/>
      <c r="D233" s="22"/>
      <c r="E233" s="25"/>
      <c r="F233" s="29"/>
    </row>
    <row r="234" spans="2:6">
      <c r="B234" s="22"/>
      <c r="C234" s="22"/>
      <c r="D234" s="22"/>
      <c r="E234" s="25"/>
      <c r="F234" s="29"/>
    </row>
    <row r="235" spans="2:6">
      <c r="B235" s="22"/>
      <c r="C235" s="22"/>
      <c r="D235" s="22"/>
      <c r="E235" s="25"/>
      <c r="F235" s="29"/>
    </row>
    <row r="236" spans="2:6">
      <c r="B236" s="22"/>
      <c r="C236" s="22"/>
      <c r="D236" s="22"/>
      <c r="E236" s="25"/>
      <c r="F236" s="29"/>
    </row>
    <row r="237" spans="2:6">
      <c r="B237" s="22"/>
      <c r="C237" s="22"/>
      <c r="D237" s="22"/>
      <c r="E237" s="25"/>
      <c r="F237" s="29"/>
    </row>
    <row r="238" spans="2:6">
      <c r="B238" s="22"/>
      <c r="C238" s="22"/>
      <c r="D238" s="22"/>
      <c r="E238" s="25"/>
      <c r="F238" s="29"/>
    </row>
    <row r="239" spans="2:6">
      <c r="B239" s="22"/>
      <c r="C239" s="22"/>
      <c r="D239" s="22"/>
      <c r="E239" s="25"/>
      <c r="F239" s="29"/>
    </row>
    <row r="240" spans="2:6">
      <c r="B240" s="22"/>
      <c r="C240" s="22"/>
      <c r="D240" s="22"/>
      <c r="E240" s="25"/>
      <c r="F240" s="29"/>
    </row>
    <row r="241" spans="2:6">
      <c r="B241" s="22"/>
      <c r="C241" s="22"/>
      <c r="D241" s="22"/>
      <c r="E241" s="25"/>
      <c r="F241" s="29"/>
    </row>
    <row r="242" spans="2:6">
      <c r="B242" s="22"/>
      <c r="C242" s="22"/>
      <c r="D242" s="22"/>
      <c r="E242" s="25"/>
      <c r="F242" s="29"/>
    </row>
    <row r="243" spans="2:6">
      <c r="B243" s="22"/>
      <c r="C243" s="22"/>
      <c r="D243" s="22"/>
      <c r="E243" s="25"/>
      <c r="F243" s="29"/>
    </row>
    <row r="244" spans="2:6">
      <c r="B244" s="22"/>
      <c r="C244" s="22"/>
      <c r="D244" s="22"/>
      <c r="E244" s="25"/>
      <c r="F244" s="29"/>
    </row>
    <row r="245" spans="2:6">
      <c r="B245" s="22"/>
      <c r="C245" s="22"/>
      <c r="D245" s="22"/>
      <c r="E245" s="25"/>
      <c r="F245" s="29"/>
    </row>
    <row r="246" spans="2:6">
      <c r="B246" s="22"/>
      <c r="C246" s="22"/>
      <c r="D246" s="22"/>
      <c r="E246" s="25"/>
      <c r="F246" s="29"/>
    </row>
    <row r="247" spans="2:6">
      <c r="B247" s="22"/>
      <c r="C247" s="22"/>
      <c r="D247" s="22"/>
      <c r="E247" s="25"/>
      <c r="F247" s="29"/>
    </row>
    <row r="248" spans="2:6">
      <c r="B248" s="22"/>
      <c r="C248" s="22"/>
      <c r="D248" s="22"/>
      <c r="E248" s="25"/>
      <c r="F248" s="29"/>
    </row>
    <row r="249" spans="2:6">
      <c r="B249" s="22"/>
      <c r="C249" s="22"/>
      <c r="D249" s="22"/>
      <c r="E249" s="25"/>
      <c r="F249" s="29"/>
    </row>
    <row r="250" spans="2:6">
      <c r="B250" s="22"/>
      <c r="C250" s="22"/>
      <c r="D250" s="22"/>
      <c r="E250" s="25"/>
      <c r="F250" s="29"/>
    </row>
    <row r="251" spans="2:6">
      <c r="B251" s="22"/>
      <c r="C251" s="22"/>
      <c r="D251" s="22"/>
      <c r="E251" s="25"/>
      <c r="F251" s="29"/>
    </row>
    <row r="252" spans="2:6">
      <c r="B252" s="22"/>
      <c r="C252" s="22"/>
      <c r="D252" s="22"/>
      <c r="E252" s="25"/>
      <c r="F252" s="29"/>
    </row>
    <row r="253" spans="2:6">
      <c r="B253" s="22"/>
      <c r="C253" s="22"/>
      <c r="D253" s="22"/>
      <c r="E253" s="25"/>
      <c r="F253" s="29"/>
    </row>
    <row r="254" spans="2:6">
      <c r="B254" s="22"/>
      <c r="C254" s="22"/>
      <c r="D254" s="22"/>
      <c r="E254" s="25"/>
      <c r="F254" s="29"/>
    </row>
    <row r="255" spans="2:6">
      <c r="B255" s="22"/>
      <c r="C255" s="22"/>
      <c r="D255" s="22"/>
      <c r="E255" s="25"/>
      <c r="F255" s="29"/>
    </row>
    <row r="256" spans="2:6">
      <c r="B256" s="22"/>
      <c r="C256" s="22"/>
      <c r="D256" s="22"/>
      <c r="E256" s="25"/>
      <c r="F256" s="29"/>
    </row>
    <row r="257" spans="2:6">
      <c r="B257" s="22"/>
      <c r="C257" s="22"/>
      <c r="D257" s="22"/>
      <c r="E257" s="25"/>
      <c r="F257" s="29"/>
    </row>
    <row r="258" spans="2:6">
      <c r="B258" s="22"/>
      <c r="C258" s="22"/>
      <c r="D258" s="22"/>
      <c r="E258" s="25"/>
      <c r="F258" s="29"/>
    </row>
    <row r="259" spans="2:6">
      <c r="B259" s="22"/>
      <c r="C259" s="22"/>
      <c r="D259" s="22"/>
      <c r="E259" s="25"/>
      <c r="F259" s="29"/>
    </row>
    <row r="260" spans="2:6">
      <c r="B260" s="22"/>
      <c r="C260" s="22"/>
      <c r="D260" s="22"/>
      <c r="E260" s="25"/>
      <c r="F260" s="29"/>
    </row>
    <row r="261" spans="2:6">
      <c r="B261" s="22"/>
      <c r="C261" s="22"/>
      <c r="D261" s="22"/>
      <c r="E261" s="25"/>
      <c r="F261" s="29"/>
    </row>
    <row r="262" spans="2:6">
      <c r="B262" s="22"/>
      <c r="C262" s="22"/>
      <c r="D262" s="22"/>
      <c r="E262" s="25"/>
      <c r="F262" s="29"/>
    </row>
    <row r="263" spans="2:6">
      <c r="B263" s="22"/>
      <c r="C263" s="22"/>
      <c r="D263" s="22"/>
      <c r="E263" s="25"/>
      <c r="F263" s="29"/>
    </row>
    <row r="264" spans="2:6">
      <c r="B264" s="22"/>
      <c r="C264" s="22"/>
      <c r="D264" s="22"/>
      <c r="E264" s="25"/>
      <c r="F264" s="29"/>
    </row>
    <row r="265" spans="2:6">
      <c r="B265" s="22"/>
      <c r="C265" s="22"/>
      <c r="D265" s="22"/>
      <c r="E265" s="25"/>
      <c r="F265" s="29"/>
    </row>
    <row r="266" spans="2:6">
      <c r="B266" s="22"/>
      <c r="C266" s="22"/>
      <c r="D266" s="22"/>
      <c r="E266" s="25"/>
      <c r="F266" s="29"/>
    </row>
    <row r="267" spans="2:6">
      <c r="B267" s="22"/>
      <c r="C267" s="22"/>
      <c r="D267" s="22"/>
      <c r="E267" s="25"/>
      <c r="F267" s="29"/>
    </row>
    <row r="268" spans="2:6">
      <c r="B268" s="22"/>
      <c r="C268" s="22"/>
      <c r="D268" s="22"/>
      <c r="E268" s="25"/>
      <c r="F268" s="29"/>
    </row>
    <row r="269" spans="2:6">
      <c r="B269" s="22"/>
      <c r="C269" s="22"/>
      <c r="D269" s="22"/>
      <c r="E269" s="25"/>
      <c r="F269" s="29"/>
    </row>
    <row r="270" spans="2:6">
      <c r="B270" s="22"/>
      <c r="C270" s="22"/>
      <c r="D270" s="22"/>
      <c r="E270" s="25"/>
      <c r="F270" s="29"/>
    </row>
    <row r="271" spans="2:6">
      <c r="B271" s="22"/>
      <c r="C271" s="22"/>
      <c r="D271" s="22"/>
      <c r="E271" s="25"/>
      <c r="F271" s="29"/>
    </row>
    <row r="272" spans="2:6">
      <c r="B272" s="22"/>
      <c r="C272" s="22"/>
      <c r="D272" s="22"/>
      <c r="E272" s="25"/>
      <c r="F272" s="29"/>
    </row>
    <row r="273" spans="2:6">
      <c r="B273" s="22"/>
      <c r="C273" s="22"/>
      <c r="D273" s="22"/>
      <c r="E273" s="25"/>
      <c r="F273" s="29"/>
    </row>
    <row r="274" spans="2:6">
      <c r="B274" s="22"/>
      <c r="C274" s="22"/>
      <c r="D274" s="22"/>
      <c r="E274" s="25"/>
      <c r="F274" s="29"/>
    </row>
    <row r="275" spans="2:6">
      <c r="B275" s="22"/>
      <c r="C275" s="22"/>
      <c r="D275" s="22"/>
      <c r="E275" s="25"/>
      <c r="F275" s="29"/>
    </row>
    <row r="276" spans="2:6">
      <c r="B276" s="22"/>
      <c r="C276" s="22"/>
      <c r="D276" s="22"/>
      <c r="E276" s="25"/>
      <c r="F276" s="29"/>
    </row>
    <row r="277" spans="2:6">
      <c r="B277" s="22"/>
      <c r="C277" s="22"/>
      <c r="D277" s="22"/>
      <c r="E277" s="25"/>
      <c r="F277" s="29"/>
    </row>
    <row r="278" spans="2:6">
      <c r="B278" s="22"/>
      <c r="C278" s="22"/>
      <c r="D278" s="22"/>
      <c r="E278" s="25"/>
      <c r="F278" s="29"/>
    </row>
    <row r="279" spans="2:6">
      <c r="B279" s="22"/>
      <c r="C279" s="22"/>
      <c r="D279" s="22"/>
      <c r="E279" s="25"/>
      <c r="F279" s="29"/>
    </row>
    <row r="280" spans="2:6">
      <c r="B280" s="22"/>
      <c r="C280" s="22"/>
      <c r="D280" s="22"/>
      <c r="E280" s="25"/>
      <c r="F280" s="29"/>
    </row>
    <row r="281" spans="2:6">
      <c r="B281" s="22"/>
      <c r="C281" s="22"/>
      <c r="D281" s="22"/>
      <c r="E281" s="25"/>
      <c r="F281" s="29"/>
    </row>
    <row r="282" spans="2:6">
      <c r="B282" s="22"/>
      <c r="C282" s="22"/>
      <c r="D282" s="22"/>
      <c r="E282" s="25"/>
      <c r="F282" s="29"/>
    </row>
    <row r="283" spans="2:6">
      <c r="B283" s="22"/>
      <c r="C283" s="22"/>
      <c r="D283" s="22"/>
      <c r="E283" s="25"/>
      <c r="F283" s="29"/>
    </row>
    <row r="284" spans="2:6">
      <c r="B284" s="22"/>
      <c r="C284" s="22"/>
      <c r="D284" s="22"/>
      <c r="E284" s="25"/>
      <c r="F284" s="29"/>
    </row>
    <row r="285" spans="2:6">
      <c r="B285" s="22"/>
      <c r="C285" s="22"/>
      <c r="D285" s="22"/>
      <c r="E285" s="25"/>
      <c r="F285" s="29"/>
    </row>
    <row r="286" spans="2:6">
      <c r="B286" s="22"/>
      <c r="C286" s="22"/>
      <c r="D286" s="22"/>
      <c r="E286" s="25"/>
      <c r="F286" s="29"/>
    </row>
    <row r="287" spans="2:6">
      <c r="B287" s="22"/>
      <c r="C287" s="22"/>
      <c r="D287" s="22"/>
      <c r="E287" s="25"/>
      <c r="F287" s="29"/>
    </row>
    <row r="288" spans="2:6">
      <c r="B288" s="22"/>
      <c r="C288" s="22"/>
      <c r="D288" s="22"/>
      <c r="E288" s="25"/>
      <c r="F288" s="29"/>
    </row>
    <row r="289" spans="2:6">
      <c r="B289" s="22"/>
      <c r="C289" s="22"/>
      <c r="D289" s="22"/>
      <c r="E289" s="25"/>
      <c r="F289" s="29"/>
    </row>
    <row r="290" spans="2:6">
      <c r="B290" s="22"/>
      <c r="C290" s="22"/>
      <c r="D290" s="22"/>
      <c r="E290" s="25"/>
      <c r="F290" s="29"/>
    </row>
    <row r="291" spans="2:6">
      <c r="B291" s="22"/>
      <c r="C291" s="22"/>
      <c r="D291" s="22"/>
      <c r="E291" s="25"/>
      <c r="F291" s="29"/>
    </row>
    <row r="292" spans="2:6">
      <c r="B292" s="22"/>
      <c r="C292" s="22"/>
      <c r="D292" s="22"/>
      <c r="E292" s="25"/>
      <c r="F292" s="29"/>
    </row>
    <row r="293" spans="2:6">
      <c r="B293" s="22"/>
      <c r="C293" s="22"/>
      <c r="D293" s="22"/>
      <c r="E293" s="25"/>
      <c r="F293" s="29"/>
    </row>
    <row r="294" spans="2:6">
      <c r="B294" s="22"/>
      <c r="C294" s="22"/>
      <c r="D294" s="22"/>
      <c r="E294" s="25"/>
      <c r="F294" s="29"/>
    </row>
    <row r="295" spans="2:6">
      <c r="B295" s="22"/>
      <c r="C295" s="22"/>
      <c r="D295" s="22"/>
      <c r="E295" s="25"/>
      <c r="F295" s="29"/>
    </row>
    <row r="296" spans="2:6">
      <c r="B296" s="22"/>
      <c r="C296" s="22"/>
      <c r="D296" s="22"/>
      <c r="E296" s="25"/>
      <c r="F296" s="29"/>
    </row>
    <row r="297" spans="2:6">
      <c r="B297" s="22"/>
      <c r="C297" s="22"/>
      <c r="D297" s="22"/>
      <c r="E297" s="25"/>
      <c r="F297" s="29"/>
    </row>
    <row r="298" spans="2:6">
      <c r="B298" s="22"/>
      <c r="C298" s="22"/>
      <c r="D298" s="22"/>
      <c r="E298" s="25"/>
      <c r="F298" s="29"/>
    </row>
    <row r="299" spans="2:6">
      <c r="B299" s="22"/>
      <c r="C299" s="22"/>
      <c r="D299" s="22"/>
      <c r="E299" s="25"/>
      <c r="F299" s="29"/>
    </row>
    <row r="300" spans="2:6">
      <c r="B300" s="22"/>
      <c r="C300" s="22"/>
      <c r="D300" s="22"/>
      <c r="E300" s="25"/>
      <c r="F300" s="29"/>
    </row>
    <row r="301" spans="2:6">
      <c r="B301" s="22"/>
      <c r="C301" s="22"/>
      <c r="D301" s="22"/>
      <c r="E301" s="25"/>
      <c r="F301" s="29"/>
    </row>
    <row r="302" spans="2:6">
      <c r="B302" s="22"/>
      <c r="C302" s="22"/>
      <c r="D302" s="22"/>
      <c r="E302" s="25"/>
      <c r="F302" s="29"/>
    </row>
    <row r="303" spans="2:6">
      <c r="B303" s="22"/>
      <c r="C303" s="22"/>
      <c r="D303" s="22"/>
      <c r="E303" s="25"/>
      <c r="F303" s="29"/>
    </row>
    <row r="304" spans="2:6">
      <c r="B304" s="22"/>
      <c r="C304" s="22"/>
      <c r="D304" s="22"/>
      <c r="E304" s="25"/>
      <c r="F304" s="29"/>
    </row>
    <row r="305" spans="2:6">
      <c r="B305" s="22"/>
      <c r="C305" s="22"/>
      <c r="D305" s="22"/>
      <c r="E305" s="25"/>
      <c r="F305" s="29"/>
    </row>
    <row r="306" spans="2:6">
      <c r="B306" s="22"/>
      <c r="C306" s="22"/>
      <c r="D306" s="22"/>
      <c r="E306" s="25"/>
      <c r="F306" s="29"/>
    </row>
    <row r="307" spans="2:6">
      <c r="B307" s="22"/>
      <c r="C307" s="22"/>
      <c r="D307" s="22"/>
      <c r="E307" s="25"/>
      <c r="F307" s="29"/>
    </row>
    <row r="308" spans="2:6">
      <c r="B308" s="22"/>
      <c r="C308" s="22"/>
      <c r="D308" s="22"/>
      <c r="E308" s="25"/>
      <c r="F308" s="29"/>
    </row>
    <row r="309" spans="2:6">
      <c r="B309" s="22"/>
      <c r="C309" s="22"/>
      <c r="D309" s="22"/>
      <c r="E309" s="25"/>
      <c r="F309" s="29"/>
    </row>
    <row r="310" spans="2:6">
      <c r="B310" s="22"/>
      <c r="C310" s="22"/>
      <c r="D310" s="22"/>
      <c r="E310" s="25"/>
      <c r="F310" s="29"/>
    </row>
    <row r="311" spans="2:6">
      <c r="B311" s="22"/>
      <c r="C311" s="22"/>
      <c r="D311" s="22"/>
      <c r="E311" s="25"/>
      <c r="F311" s="29"/>
    </row>
    <row r="312" spans="2:6">
      <c r="B312" s="22"/>
      <c r="C312" s="22"/>
      <c r="D312" s="22"/>
      <c r="E312" s="25"/>
      <c r="F312" s="29"/>
    </row>
    <row r="313" spans="2:6">
      <c r="B313" s="22"/>
      <c r="C313" s="22"/>
      <c r="D313" s="22"/>
      <c r="E313" s="25"/>
      <c r="F313" s="29"/>
    </row>
    <row r="314" spans="2:6">
      <c r="B314" s="22"/>
      <c r="C314" s="22"/>
      <c r="D314" s="22"/>
      <c r="E314" s="25"/>
      <c r="F314" s="29"/>
    </row>
    <row r="315" spans="2:6">
      <c r="B315" s="22"/>
      <c r="C315" s="22"/>
      <c r="D315" s="22"/>
      <c r="E315" s="25"/>
      <c r="F315" s="29"/>
    </row>
    <row r="316" spans="2:6">
      <c r="B316" s="22"/>
      <c r="C316" s="22"/>
      <c r="D316" s="22"/>
      <c r="E316" s="25"/>
      <c r="F316" s="29"/>
    </row>
    <row r="317" spans="2:6">
      <c r="B317" s="22"/>
      <c r="C317" s="22"/>
      <c r="D317" s="22"/>
      <c r="E317" s="25"/>
      <c r="F317" s="29"/>
    </row>
    <row r="318" spans="2:6">
      <c r="B318" s="22"/>
      <c r="C318" s="22"/>
      <c r="D318" s="22"/>
      <c r="E318" s="25"/>
      <c r="F318" s="29"/>
    </row>
    <row r="319" spans="2:6">
      <c r="B319" s="22"/>
      <c r="C319" s="22"/>
      <c r="D319" s="22"/>
      <c r="E319" s="25"/>
      <c r="F319" s="29"/>
    </row>
    <row r="320" spans="2:6">
      <c r="B320" s="22"/>
      <c r="C320" s="22"/>
      <c r="D320" s="22"/>
      <c r="E320" s="25"/>
      <c r="F320" s="29"/>
    </row>
    <row r="321" spans="2:6">
      <c r="B321" s="22"/>
      <c r="C321" s="22"/>
      <c r="D321" s="22"/>
      <c r="E321" s="25"/>
      <c r="F321" s="29"/>
    </row>
    <row r="322" spans="2:6">
      <c r="B322" s="22"/>
      <c r="C322" s="22"/>
      <c r="D322" s="22"/>
      <c r="E322" s="25"/>
      <c r="F322" s="29"/>
    </row>
    <row r="323" spans="2:6">
      <c r="B323" s="22"/>
      <c r="C323" s="22"/>
      <c r="D323" s="22"/>
      <c r="E323" s="25"/>
      <c r="F323" s="29"/>
    </row>
    <row r="324" spans="2:6">
      <c r="B324" s="22"/>
      <c r="C324" s="22"/>
      <c r="D324" s="22"/>
      <c r="E324" s="25"/>
      <c r="F324" s="29"/>
    </row>
    <row r="325" spans="2:6">
      <c r="B325" s="22"/>
      <c r="C325" s="22"/>
      <c r="D325" s="22"/>
      <c r="E325" s="25"/>
      <c r="F325" s="29"/>
    </row>
    <row r="326" spans="2:6">
      <c r="B326" s="22"/>
      <c r="C326" s="22"/>
      <c r="D326" s="22"/>
      <c r="E326" s="25"/>
      <c r="F326" s="29"/>
    </row>
    <row r="327" spans="2:6">
      <c r="B327" s="22"/>
      <c r="C327" s="22"/>
      <c r="D327" s="22"/>
      <c r="E327" s="25"/>
      <c r="F327" s="29"/>
    </row>
    <row r="328" spans="2:6">
      <c r="B328" s="22"/>
      <c r="C328" s="22"/>
      <c r="D328" s="22"/>
      <c r="E328" s="25"/>
      <c r="F328" s="29"/>
    </row>
    <row r="329" spans="2:6">
      <c r="B329" s="22"/>
      <c r="C329" s="22"/>
      <c r="D329" s="22"/>
      <c r="E329" s="25"/>
      <c r="F329" s="29"/>
    </row>
    <row r="330" spans="2:6">
      <c r="B330" s="22"/>
      <c r="C330" s="22"/>
      <c r="D330" s="22"/>
      <c r="E330" s="25"/>
      <c r="F330" s="29"/>
    </row>
    <row r="331" spans="2:6">
      <c r="B331" s="22"/>
      <c r="C331" s="22"/>
      <c r="D331" s="22"/>
      <c r="E331" s="25"/>
      <c r="F331" s="29"/>
    </row>
    <row r="332" spans="2:6">
      <c r="B332" s="22"/>
      <c r="C332" s="22"/>
      <c r="D332" s="22"/>
      <c r="E332" s="25"/>
      <c r="F332" s="29"/>
    </row>
    <row r="333" spans="2:6">
      <c r="B333" s="22"/>
      <c r="C333" s="22"/>
      <c r="D333" s="22"/>
      <c r="E333" s="25"/>
      <c r="F333" s="29"/>
    </row>
    <row r="334" spans="2:6">
      <c r="B334" s="22"/>
      <c r="C334" s="22"/>
      <c r="D334" s="22"/>
      <c r="E334" s="25"/>
      <c r="F334" s="29"/>
    </row>
    <row r="335" spans="2:6">
      <c r="B335" s="22"/>
      <c r="C335" s="22"/>
      <c r="D335" s="22"/>
      <c r="E335" s="25"/>
      <c r="F335" s="29"/>
    </row>
    <row r="336" spans="2:6">
      <c r="B336" s="22"/>
      <c r="C336" s="22"/>
      <c r="D336" s="22"/>
      <c r="E336" s="25"/>
      <c r="F336" s="29"/>
    </row>
    <row r="337" spans="2:6">
      <c r="B337" s="22"/>
      <c r="C337" s="22"/>
      <c r="D337" s="22"/>
      <c r="E337" s="25"/>
      <c r="F337" s="29"/>
    </row>
    <row r="338" spans="2:6">
      <c r="B338" s="22"/>
      <c r="C338" s="22"/>
      <c r="D338" s="22"/>
      <c r="E338" s="25"/>
      <c r="F338" s="29"/>
    </row>
    <row r="339" spans="2:6">
      <c r="B339" s="22"/>
      <c r="C339" s="22"/>
      <c r="D339" s="22"/>
      <c r="E339" s="25"/>
      <c r="F339" s="29"/>
    </row>
    <row r="340" spans="2:6">
      <c r="B340" s="22"/>
      <c r="C340" s="22"/>
      <c r="D340" s="22"/>
      <c r="E340" s="25"/>
      <c r="F340" s="29"/>
    </row>
    <row r="341" spans="2:6">
      <c r="B341" s="22"/>
      <c r="C341" s="22"/>
      <c r="D341" s="22"/>
      <c r="E341" s="25"/>
      <c r="F341" s="29"/>
    </row>
    <row r="342" spans="2:6">
      <c r="B342" s="22"/>
      <c r="C342" s="22"/>
      <c r="D342" s="22"/>
      <c r="E342" s="25"/>
      <c r="F342" s="29"/>
    </row>
    <row r="343" spans="2:6">
      <c r="B343" s="22"/>
      <c r="C343" s="22"/>
      <c r="D343" s="22"/>
      <c r="E343" s="25"/>
      <c r="F343" s="29"/>
    </row>
    <row r="344" spans="2:6">
      <c r="B344" s="22"/>
      <c r="C344" s="22"/>
      <c r="D344" s="22"/>
      <c r="E344" s="25"/>
      <c r="F344" s="29"/>
    </row>
    <row r="345" spans="2:6">
      <c r="B345" s="22"/>
      <c r="C345" s="22"/>
      <c r="D345" s="22"/>
      <c r="E345" s="25"/>
      <c r="F345" s="29"/>
    </row>
    <row r="346" spans="2:6">
      <c r="B346" s="22"/>
      <c r="C346" s="22"/>
      <c r="D346" s="22"/>
      <c r="E346" s="25"/>
      <c r="F346" s="29"/>
    </row>
    <row r="347" spans="2:6">
      <c r="B347" s="22"/>
      <c r="C347" s="22"/>
      <c r="D347" s="22"/>
      <c r="E347" s="25"/>
      <c r="F347" s="29"/>
    </row>
    <row r="348" spans="2:6">
      <c r="B348" s="22"/>
      <c r="C348" s="22"/>
      <c r="D348" s="22"/>
      <c r="E348" s="25"/>
      <c r="F348" s="29"/>
    </row>
    <row r="349" spans="2:6">
      <c r="B349" s="22"/>
      <c r="C349" s="22"/>
      <c r="D349" s="22"/>
      <c r="E349" s="25"/>
      <c r="F349" s="29"/>
    </row>
    <row r="350" spans="2:6">
      <c r="B350" s="22"/>
      <c r="C350" s="22"/>
      <c r="D350" s="22"/>
      <c r="E350" s="25"/>
      <c r="F350" s="29"/>
    </row>
    <row r="351" spans="2:6">
      <c r="B351" s="22"/>
      <c r="C351" s="22"/>
      <c r="D351" s="22"/>
      <c r="E351" s="25"/>
      <c r="F351" s="29"/>
    </row>
    <row r="352" spans="2:6">
      <c r="B352" s="22"/>
      <c r="C352" s="22"/>
      <c r="D352" s="22"/>
      <c r="E352" s="25"/>
      <c r="F352" s="29"/>
    </row>
    <row r="353" spans="2:6">
      <c r="B353" s="22"/>
      <c r="C353" s="22"/>
      <c r="D353" s="22"/>
      <c r="E353" s="25"/>
      <c r="F353" s="29"/>
    </row>
    <row r="354" spans="2:6">
      <c r="B354" s="22"/>
      <c r="C354" s="22"/>
      <c r="D354" s="22"/>
      <c r="E354" s="25"/>
      <c r="F354" s="29"/>
    </row>
    <row r="355" spans="2:6">
      <c r="B355" s="22"/>
      <c r="C355" s="22"/>
      <c r="D355" s="22"/>
      <c r="E355" s="25"/>
      <c r="F355" s="29"/>
    </row>
    <row r="356" spans="2:6">
      <c r="B356" s="22"/>
      <c r="C356" s="22"/>
      <c r="D356" s="22"/>
      <c r="E356" s="25"/>
      <c r="F356" s="29"/>
    </row>
    <row r="357" spans="2:6">
      <c r="B357" s="22"/>
      <c r="C357" s="22"/>
      <c r="D357" s="22"/>
      <c r="E357" s="25"/>
      <c r="F357" s="29"/>
    </row>
    <row r="358" spans="2:6">
      <c r="B358" s="22"/>
      <c r="C358" s="22"/>
      <c r="D358" s="22"/>
      <c r="E358" s="25"/>
      <c r="F358" s="29"/>
    </row>
    <row r="359" spans="2:6">
      <c r="B359" s="22"/>
      <c r="C359" s="22"/>
      <c r="D359" s="22"/>
      <c r="E359" s="25"/>
      <c r="F359" s="29"/>
    </row>
    <row r="360" spans="2:6">
      <c r="B360" s="22"/>
      <c r="C360" s="22"/>
      <c r="D360" s="22"/>
      <c r="E360" s="25"/>
      <c r="F360" s="29"/>
    </row>
    <row r="361" spans="2:6">
      <c r="B361" s="22"/>
      <c r="C361" s="22"/>
      <c r="D361" s="22"/>
      <c r="E361" s="25"/>
      <c r="F361" s="29"/>
    </row>
    <row r="362" spans="2:6">
      <c r="B362" s="22"/>
      <c r="C362" s="22"/>
      <c r="D362" s="22"/>
      <c r="E362" s="25"/>
      <c r="F362" s="29"/>
    </row>
    <row r="363" spans="2:6">
      <c r="B363" s="22"/>
      <c r="C363" s="22"/>
      <c r="D363" s="22"/>
      <c r="E363" s="25"/>
      <c r="F363" s="29"/>
    </row>
    <row r="364" spans="2:6">
      <c r="B364" s="22"/>
      <c r="C364" s="22"/>
      <c r="D364" s="22"/>
      <c r="E364" s="25"/>
      <c r="F364" s="29"/>
    </row>
    <row r="365" spans="2:6">
      <c r="B365" s="22"/>
      <c r="C365" s="22"/>
      <c r="D365" s="22"/>
      <c r="E365" s="25"/>
      <c r="F365" s="29"/>
    </row>
    <row r="366" spans="2:6">
      <c r="B366" s="22"/>
      <c r="C366" s="22"/>
      <c r="D366" s="22"/>
      <c r="E366" s="25"/>
      <c r="F366" s="29"/>
    </row>
    <row r="367" spans="2:6">
      <c r="B367" s="22"/>
      <c r="C367" s="22"/>
      <c r="D367" s="22"/>
      <c r="E367" s="25"/>
      <c r="F367" s="29"/>
    </row>
    <row r="368" spans="2:6">
      <c r="B368" s="22"/>
      <c r="C368" s="22"/>
      <c r="D368" s="22"/>
      <c r="E368" s="25"/>
      <c r="F368" s="29"/>
    </row>
    <row r="369" spans="2:6">
      <c r="B369" s="22"/>
      <c r="C369" s="22"/>
      <c r="D369" s="22"/>
      <c r="E369" s="25"/>
      <c r="F369" s="29"/>
    </row>
    <row r="370" spans="2:6">
      <c r="B370" s="22"/>
      <c r="C370" s="22"/>
      <c r="D370" s="22"/>
      <c r="E370" s="25"/>
      <c r="F370" s="29"/>
    </row>
    <row r="371" spans="2:6">
      <c r="B371" s="22"/>
      <c r="C371" s="22"/>
      <c r="D371" s="22"/>
      <c r="E371" s="25"/>
      <c r="F371" s="29"/>
    </row>
    <row r="372" spans="2:6">
      <c r="B372" s="22"/>
      <c r="C372" s="22"/>
      <c r="D372" s="22"/>
      <c r="E372" s="25"/>
      <c r="F372" s="29"/>
    </row>
    <row r="373" spans="2:6">
      <c r="B373" s="22"/>
      <c r="C373" s="22"/>
      <c r="D373" s="22"/>
      <c r="E373" s="25"/>
      <c r="F373" s="29"/>
    </row>
    <row r="374" spans="2:6">
      <c r="B374" s="22"/>
      <c r="C374" s="22"/>
      <c r="D374" s="22"/>
      <c r="E374" s="25"/>
      <c r="F374" s="29"/>
    </row>
    <row r="375" spans="2:6">
      <c r="B375" s="22"/>
      <c r="C375" s="22"/>
      <c r="D375" s="22"/>
      <c r="E375" s="25"/>
      <c r="F375" s="29"/>
    </row>
    <row r="376" spans="2:6">
      <c r="B376" s="22"/>
      <c r="C376" s="22"/>
      <c r="D376" s="22"/>
      <c r="E376" s="25"/>
      <c r="F376" s="29"/>
    </row>
    <row r="377" spans="2:6">
      <c r="B377" s="22"/>
      <c r="C377" s="22"/>
      <c r="D377" s="22"/>
      <c r="E377" s="25"/>
      <c r="F377" s="29"/>
    </row>
    <row r="378" spans="2:6">
      <c r="B378" s="22"/>
      <c r="C378" s="22"/>
      <c r="D378" s="22"/>
      <c r="E378" s="25"/>
      <c r="F378" s="29"/>
    </row>
    <row r="379" spans="2:6">
      <c r="B379" s="22"/>
      <c r="C379" s="22"/>
      <c r="D379" s="22"/>
      <c r="E379" s="25"/>
      <c r="F379" s="29"/>
    </row>
    <row r="380" spans="2:6">
      <c r="B380" s="22"/>
      <c r="C380" s="22"/>
      <c r="D380" s="22"/>
      <c r="E380" s="25"/>
      <c r="F380" s="29"/>
    </row>
    <row r="381" spans="2:6">
      <c r="B381" s="22"/>
      <c r="C381" s="22"/>
      <c r="D381" s="22"/>
      <c r="E381" s="25"/>
      <c r="F381" s="29"/>
    </row>
    <row r="382" spans="2:6">
      <c r="B382" s="22"/>
      <c r="C382" s="22"/>
      <c r="D382" s="22"/>
      <c r="E382" s="25"/>
      <c r="F382" s="29"/>
    </row>
    <row r="383" spans="2:6">
      <c r="B383" s="22"/>
      <c r="C383" s="22"/>
      <c r="D383" s="22"/>
      <c r="E383" s="25"/>
      <c r="F383" s="29"/>
    </row>
    <row r="384" spans="2:6">
      <c r="B384" s="22"/>
      <c r="C384" s="22"/>
      <c r="D384" s="22"/>
      <c r="E384" s="25"/>
      <c r="F384" s="29"/>
    </row>
    <row r="385" spans="2:6">
      <c r="B385" s="22"/>
      <c r="C385" s="22"/>
      <c r="D385" s="22"/>
      <c r="E385" s="25"/>
      <c r="F385" s="29"/>
    </row>
    <row r="386" spans="2:6">
      <c r="B386" s="22"/>
      <c r="C386" s="22"/>
      <c r="D386" s="22"/>
      <c r="E386" s="25"/>
      <c r="F386" s="29"/>
    </row>
    <row r="387" spans="2:6">
      <c r="B387" s="22"/>
      <c r="C387" s="22"/>
      <c r="D387" s="22"/>
      <c r="E387" s="25"/>
      <c r="F387" s="29"/>
    </row>
    <row r="388" spans="2:6">
      <c r="B388" s="22"/>
      <c r="C388" s="22"/>
      <c r="D388" s="22"/>
      <c r="E388" s="25"/>
      <c r="F388" s="29"/>
    </row>
    <row r="389" spans="2:6">
      <c r="B389" s="22"/>
      <c r="C389" s="22"/>
      <c r="D389" s="22"/>
      <c r="E389" s="25"/>
      <c r="F389" s="29"/>
    </row>
    <row r="390" spans="2:6">
      <c r="B390" s="22"/>
      <c r="C390" s="22"/>
      <c r="D390" s="22"/>
      <c r="E390" s="25"/>
      <c r="F390" s="29"/>
    </row>
    <row r="391" spans="2:6">
      <c r="B391" s="22"/>
      <c r="C391" s="22"/>
      <c r="D391" s="22"/>
      <c r="E391" s="25"/>
      <c r="F391" s="29"/>
    </row>
    <row r="392" spans="2:6">
      <c r="B392" s="22"/>
      <c r="C392" s="22"/>
      <c r="D392" s="22"/>
      <c r="E392" s="25"/>
      <c r="F392" s="29"/>
    </row>
    <row r="393" spans="2:6">
      <c r="B393" s="22"/>
      <c r="C393" s="22"/>
      <c r="D393" s="22"/>
      <c r="E393" s="25"/>
      <c r="F393" s="29"/>
    </row>
    <row r="394" spans="2:6">
      <c r="B394" s="22"/>
      <c r="C394" s="22"/>
      <c r="D394" s="22"/>
      <c r="E394" s="25"/>
      <c r="F394" s="29"/>
    </row>
    <row r="395" spans="2:6">
      <c r="B395" s="22"/>
      <c r="C395" s="22"/>
      <c r="D395" s="22"/>
      <c r="E395" s="25"/>
      <c r="F395" s="29"/>
    </row>
    <row r="396" spans="2:6">
      <c r="B396" s="22"/>
      <c r="C396" s="22"/>
      <c r="D396" s="22"/>
      <c r="E396" s="25"/>
      <c r="F396" s="29"/>
    </row>
    <row r="397" spans="2:6">
      <c r="B397" s="22"/>
      <c r="C397" s="22"/>
      <c r="D397" s="22"/>
      <c r="E397" s="25"/>
      <c r="F397" s="29"/>
    </row>
    <row r="398" spans="2:6">
      <c r="B398" s="22"/>
      <c r="C398" s="22"/>
      <c r="D398" s="22"/>
      <c r="E398" s="25"/>
      <c r="F398" s="29"/>
    </row>
    <row r="399" spans="2:6">
      <c r="B399" s="22"/>
      <c r="C399" s="22"/>
      <c r="D399" s="22"/>
      <c r="E399" s="25"/>
      <c r="F399" s="29"/>
    </row>
    <row r="400" spans="2:6">
      <c r="B400" s="22"/>
      <c r="C400" s="22"/>
      <c r="D400" s="22"/>
      <c r="E400" s="25"/>
      <c r="F400" s="29"/>
    </row>
    <row r="401" spans="2:6">
      <c r="B401" s="22"/>
      <c r="C401" s="22"/>
      <c r="D401" s="22"/>
      <c r="E401" s="25"/>
      <c r="F401" s="29"/>
    </row>
    <row r="402" spans="2:6">
      <c r="B402" s="22"/>
      <c r="C402" s="22"/>
      <c r="D402" s="22"/>
      <c r="E402" s="25"/>
      <c r="F402" s="29"/>
    </row>
    <row r="403" spans="2:6">
      <c r="B403" s="22"/>
      <c r="C403" s="22"/>
      <c r="D403" s="22"/>
      <c r="E403" s="25"/>
      <c r="F403" s="29"/>
    </row>
    <row r="404" spans="2:6">
      <c r="B404" s="22"/>
      <c r="C404" s="22"/>
      <c r="D404" s="22"/>
      <c r="E404" s="25"/>
      <c r="F404" s="29"/>
    </row>
    <row r="405" spans="2:6">
      <c r="B405" s="22"/>
      <c r="C405" s="22"/>
      <c r="D405" s="22"/>
      <c r="E405" s="25"/>
      <c r="F405" s="29"/>
    </row>
    <row r="406" spans="2:6">
      <c r="B406" s="22"/>
      <c r="C406" s="22"/>
      <c r="D406" s="22"/>
      <c r="E406" s="25"/>
      <c r="F406" s="29"/>
    </row>
    <row r="407" spans="2:6">
      <c r="B407" s="22"/>
      <c r="C407" s="22"/>
      <c r="D407" s="22"/>
      <c r="E407" s="25"/>
      <c r="F407" s="29"/>
    </row>
    <row r="408" spans="2:6">
      <c r="B408" s="22"/>
      <c r="C408" s="22"/>
      <c r="D408" s="22"/>
      <c r="E408" s="25"/>
      <c r="F408" s="29"/>
    </row>
    <row r="409" spans="2:6">
      <c r="B409" s="22"/>
      <c r="C409" s="22"/>
      <c r="D409" s="22"/>
      <c r="E409" s="25"/>
      <c r="F409" s="29"/>
    </row>
    <row r="410" spans="2:6">
      <c r="B410" s="22"/>
      <c r="C410" s="22"/>
      <c r="D410" s="22"/>
      <c r="E410" s="25"/>
      <c r="F410" s="29"/>
    </row>
    <row r="411" spans="2:6">
      <c r="B411" s="22"/>
      <c r="C411" s="22"/>
      <c r="D411" s="22"/>
      <c r="E411" s="25"/>
      <c r="F411" s="29"/>
    </row>
    <row r="412" spans="2:6">
      <c r="B412" s="22"/>
      <c r="C412" s="22"/>
      <c r="D412" s="22"/>
      <c r="E412" s="25"/>
      <c r="F412" s="29"/>
    </row>
    <row r="413" spans="2:6">
      <c r="B413" s="22"/>
      <c r="C413" s="22"/>
      <c r="D413" s="22"/>
      <c r="E413" s="25"/>
      <c r="F413" s="29"/>
    </row>
    <row r="414" spans="2:6">
      <c r="B414" s="22"/>
      <c r="C414" s="22"/>
      <c r="D414" s="22"/>
      <c r="E414" s="25"/>
      <c r="F414" s="29"/>
    </row>
    <row r="415" spans="2:6">
      <c r="B415" s="22"/>
      <c r="C415" s="22"/>
      <c r="D415" s="22"/>
      <c r="E415" s="25"/>
      <c r="F415" s="29"/>
    </row>
    <row r="416" spans="2:6">
      <c r="B416" s="22"/>
      <c r="C416" s="22"/>
      <c r="D416" s="22"/>
      <c r="E416" s="25"/>
      <c r="F416" s="29"/>
    </row>
    <row r="417" spans="2:6">
      <c r="B417" s="22"/>
      <c r="C417" s="22"/>
      <c r="D417" s="22"/>
      <c r="E417" s="25"/>
      <c r="F417" s="29"/>
    </row>
    <row r="418" spans="2:6">
      <c r="B418" s="22"/>
      <c r="C418" s="22"/>
      <c r="D418" s="22"/>
      <c r="E418" s="25"/>
      <c r="F418" s="29"/>
    </row>
    <row r="419" spans="2:6">
      <c r="B419" s="22"/>
      <c r="C419" s="22"/>
      <c r="D419" s="22"/>
      <c r="E419" s="25"/>
      <c r="F419" s="29"/>
    </row>
    <row r="420" spans="2:6">
      <c r="B420" s="22"/>
      <c r="C420" s="22"/>
      <c r="D420" s="22"/>
      <c r="E420" s="25"/>
      <c r="F420" s="29"/>
    </row>
    <row r="421" spans="2:6">
      <c r="B421" s="22"/>
      <c r="C421" s="22"/>
      <c r="D421" s="22"/>
      <c r="E421" s="25"/>
      <c r="F421" s="29"/>
    </row>
    <row r="422" spans="2:6">
      <c r="B422" s="22"/>
      <c r="C422" s="22"/>
      <c r="D422" s="22"/>
      <c r="E422" s="25"/>
      <c r="F422" s="29"/>
    </row>
    <row r="423" spans="2:6">
      <c r="B423" s="22"/>
      <c r="C423" s="22"/>
      <c r="D423" s="22"/>
      <c r="E423" s="25"/>
      <c r="F423" s="29"/>
    </row>
    <row r="424" spans="2:6">
      <c r="B424" s="22"/>
      <c r="C424" s="22"/>
      <c r="D424" s="22"/>
      <c r="E424" s="25"/>
      <c r="F424" s="29"/>
    </row>
    <row r="425" spans="2:6">
      <c r="B425" s="22"/>
      <c r="C425" s="22"/>
      <c r="D425" s="22"/>
      <c r="E425" s="25"/>
      <c r="F425" s="29"/>
    </row>
    <row r="426" spans="2:6">
      <c r="B426" s="22"/>
      <c r="C426" s="22"/>
      <c r="D426" s="22"/>
      <c r="E426" s="25"/>
      <c r="F426" s="29"/>
    </row>
    <row r="427" spans="2:6">
      <c r="B427" s="22"/>
      <c r="C427" s="22"/>
      <c r="D427" s="22"/>
      <c r="E427" s="25"/>
      <c r="F427" s="29"/>
    </row>
    <row r="428" spans="2:6">
      <c r="B428" s="22"/>
      <c r="C428" s="22"/>
      <c r="D428" s="22"/>
      <c r="E428" s="25"/>
      <c r="F428" s="29"/>
    </row>
    <row r="429" spans="2:6">
      <c r="B429" s="22"/>
      <c r="C429" s="22"/>
      <c r="D429" s="22"/>
      <c r="E429" s="25"/>
      <c r="F429" s="29"/>
    </row>
    <row r="430" spans="2:6">
      <c r="B430" s="22"/>
      <c r="C430" s="22"/>
      <c r="D430" s="22"/>
      <c r="E430" s="25"/>
      <c r="F430" s="29"/>
    </row>
    <row r="431" spans="2:6">
      <c r="B431" s="22"/>
      <c r="C431" s="22"/>
      <c r="D431" s="22"/>
      <c r="E431" s="25"/>
      <c r="F431" s="29"/>
    </row>
    <row r="432" spans="2:6">
      <c r="B432" s="22"/>
      <c r="C432" s="22"/>
      <c r="D432" s="22"/>
      <c r="E432" s="25"/>
      <c r="F432" s="29"/>
    </row>
    <row r="433" spans="2:6">
      <c r="B433" s="22"/>
      <c r="C433" s="22"/>
      <c r="D433" s="22"/>
      <c r="E433" s="25"/>
      <c r="F433" s="29"/>
    </row>
    <row r="434" spans="2:6">
      <c r="B434" s="22"/>
      <c r="C434" s="22"/>
      <c r="D434" s="22"/>
      <c r="E434" s="25"/>
      <c r="F434" s="29"/>
    </row>
    <row r="435" spans="2:6">
      <c r="B435" s="22"/>
      <c r="C435" s="22"/>
      <c r="D435" s="22"/>
      <c r="E435" s="25"/>
      <c r="F435" s="29"/>
    </row>
    <row r="436" spans="2:6">
      <c r="B436" s="22"/>
      <c r="C436" s="22"/>
      <c r="D436" s="22"/>
      <c r="E436" s="25"/>
      <c r="F436" s="29"/>
    </row>
    <row r="437" spans="2:6">
      <c r="B437" s="22"/>
      <c r="C437" s="22"/>
      <c r="D437" s="22"/>
      <c r="E437" s="25"/>
      <c r="F437" s="29"/>
    </row>
    <row r="438" spans="2:6">
      <c r="B438" s="22"/>
      <c r="C438" s="22"/>
      <c r="D438" s="22"/>
      <c r="E438" s="25"/>
      <c r="F438" s="29"/>
    </row>
    <row r="439" spans="2:6">
      <c r="B439" s="22"/>
      <c r="C439" s="22"/>
      <c r="D439" s="22"/>
      <c r="E439" s="25"/>
      <c r="F439" s="29"/>
    </row>
    <row r="440" spans="2:6">
      <c r="B440" s="22"/>
      <c r="C440" s="22"/>
      <c r="D440" s="22"/>
      <c r="E440" s="25"/>
      <c r="F440" s="29"/>
    </row>
    <row r="441" spans="2:6">
      <c r="B441" s="22"/>
      <c r="C441" s="22"/>
      <c r="D441" s="22"/>
      <c r="E441" s="25"/>
      <c r="F441" s="29"/>
    </row>
    <row r="442" spans="2:6">
      <c r="B442" s="22"/>
      <c r="C442" s="22"/>
      <c r="D442" s="22"/>
      <c r="E442" s="25"/>
      <c r="F442" s="29"/>
    </row>
    <row r="443" spans="2:6">
      <c r="B443" s="22"/>
      <c r="C443" s="22"/>
      <c r="D443" s="22"/>
      <c r="E443" s="25"/>
      <c r="F443" s="29"/>
    </row>
    <row r="444" spans="2:6">
      <c r="B444" s="22"/>
      <c r="C444" s="22"/>
      <c r="D444" s="22"/>
      <c r="E444" s="25"/>
      <c r="F444" s="29"/>
    </row>
    <row r="445" spans="2:6">
      <c r="B445" s="22"/>
      <c r="C445" s="22"/>
      <c r="D445" s="22"/>
      <c r="E445" s="25"/>
      <c r="F445" s="29"/>
    </row>
    <row r="446" spans="2:6">
      <c r="B446" s="22"/>
      <c r="C446" s="22"/>
      <c r="D446" s="22"/>
      <c r="E446" s="25"/>
      <c r="F446" s="29"/>
    </row>
    <row r="447" spans="2:6">
      <c r="B447" s="22"/>
      <c r="C447" s="22"/>
      <c r="D447" s="22"/>
      <c r="E447" s="25"/>
      <c r="F447" s="29"/>
    </row>
    <row r="448" spans="2:6">
      <c r="B448" s="22"/>
      <c r="C448" s="22"/>
      <c r="D448" s="22"/>
      <c r="E448" s="25"/>
      <c r="F448" s="29"/>
    </row>
    <row r="449" spans="2:6">
      <c r="B449" s="22"/>
      <c r="C449" s="22"/>
      <c r="D449" s="22"/>
      <c r="E449" s="25"/>
      <c r="F449" s="29"/>
    </row>
    <row r="450" spans="2:6">
      <c r="B450" s="22"/>
      <c r="C450" s="22"/>
      <c r="D450" s="22"/>
      <c r="E450" s="25"/>
      <c r="F450" s="29"/>
    </row>
    <row r="451" spans="2:6">
      <c r="B451" s="22"/>
      <c r="C451" s="22"/>
      <c r="D451" s="22"/>
      <c r="E451" s="25"/>
      <c r="F451" s="29"/>
    </row>
    <row r="452" spans="2:6">
      <c r="B452" s="22"/>
      <c r="C452" s="22"/>
      <c r="D452" s="22"/>
      <c r="E452" s="25"/>
      <c r="F452" s="29"/>
    </row>
    <row r="453" spans="2:6">
      <c r="B453" s="22"/>
      <c r="C453" s="22"/>
      <c r="D453" s="22"/>
      <c r="E453" s="25"/>
      <c r="F453" s="29"/>
    </row>
    <row r="454" spans="2:6">
      <c r="B454" s="22"/>
      <c r="C454" s="22"/>
      <c r="D454" s="22"/>
      <c r="E454" s="25"/>
      <c r="F454" s="29"/>
    </row>
    <row r="455" spans="2:6">
      <c r="B455" s="22"/>
      <c r="C455" s="22"/>
      <c r="D455" s="22"/>
      <c r="E455" s="25"/>
      <c r="F455" s="29"/>
    </row>
    <row r="456" spans="2:6">
      <c r="B456" s="22"/>
      <c r="C456" s="22"/>
      <c r="D456" s="22"/>
      <c r="E456" s="25"/>
      <c r="F456" s="29"/>
    </row>
    <row r="457" spans="2:6">
      <c r="B457" s="22"/>
      <c r="C457" s="22"/>
      <c r="D457" s="22"/>
      <c r="E457" s="25"/>
      <c r="F457" s="29"/>
    </row>
    <row r="458" spans="2:6">
      <c r="B458" s="22"/>
      <c r="C458" s="22"/>
      <c r="D458" s="22"/>
      <c r="E458" s="25"/>
      <c r="F458" s="29"/>
    </row>
    <row r="459" spans="2:6">
      <c r="B459" s="22"/>
      <c r="C459" s="22"/>
      <c r="D459" s="22"/>
      <c r="E459" s="25"/>
      <c r="F459" s="29"/>
    </row>
    <row r="460" spans="2:6">
      <c r="B460" s="22"/>
      <c r="C460" s="22"/>
      <c r="D460" s="22"/>
      <c r="E460" s="25"/>
      <c r="F460" s="29"/>
    </row>
    <row r="461" spans="2:6">
      <c r="B461" s="22"/>
      <c r="C461" s="22"/>
      <c r="D461" s="22"/>
      <c r="E461" s="25"/>
      <c r="F461" s="29"/>
    </row>
    <row r="462" spans="2:6">
      <c r="B462" s="22"/>
      <c r="C462" s="22"/>
      <c r="D462" s="22"/>
      <c r="E462" s="25"/>
      <c r="F462" s="29"/>
    </row>
    <row r="463" spans="2:6">
      <c r="B463" s="22"/>
      <c r="C463" s="22"/>
      <c r="D463" s="22"/>
      <c r="E463" s="25"/>
      <c r="F463" s="29"/>
    </row>
    <row r="464" spans="2:6">
      <c r="B464" s="22"/>
      <c r="C464" s="22"/>
      <c r="D464" s="22"/>
      <c r="E464" s="25"/>
      <c r="F464" s="29"/>
    </row>
    <row r="465" spans="2:6">
      <c r="B465" s="22"/>
      <c r="C465" s="22"/>
      <c r="D465" s="22"/>
      <c r="E465" s="25"/>
      <c r="F465" s="29"/>
    </row>
    <row r="466" spans="2:6">
      <c r="B466" s="22"/>
      <c r="C466" s="22"/>
      <c r="D466" s="22"/>
      <c r="E466" s="25"/>
      <c r="F466" s="29"/>
    </row>
    <row r="467" spans="2:6">
      <c r="B467" s="22"/>
      <c r="C467" s="22"/>
      <c r="D467" s="22"/>
      <c r="E467" s="25"/>
      <c r="F467" s="29"/>
    </row>
    <row r="468" spans="2:6">
      <c r="B468" s="22"/>
      <c r="C468" s="22"/>
      <c r="D468" s="22"/>
      <c r="E468" s="25"/>
      <c r="F468" s="29"/>
    </row>
    <row r="469" spans="2:6">
      <c r="B469" s="22"/>
      <c r="C469" s="22"/>
      <c r="D469" s="22"/>
      <c r="E469" s="25"/>
      <c r="F469" s="29"/>
    </row>
    <row r="470" spans="2:6">
      <c r="B470" s="22"/>
      <c r="C470" s="22"/>
      <c r="D470" s="22"/>
      <c r="E470" s="25"/>
      <c r="F470" s="29"/>
    </row>
    <row r="471" spans="2:6">
      <c r="B471" s="22"/>
      <c r="C471" s="22"/>
      <c r="D471" s="22"/>
      <c r="E471" s="25"/>
      <c r="F471" s="29"/>
    </row>
    <row r="472" spans="2:6">
      <c r="B472" s="22"/>
      <c r="C472" s="22"/>
      <c r="D472" s="22"/>
      <c r="E472" s="25"/>
      <c r="F472" s="29"/>
    </row>
    <row r="473" spans="2:6">
      <c r="B473" s="22"/>
      <c r="C473" s="22"/>
      <c r="D473" s="22"/>
      <c r="E473" s="25"/>
      <c r="F473" s="29"/>
    </row>
    <row r="474" spans="2:6">
      <c r="B474" s="22"/>
      <c r="C474" s="22"/>
      <c r="D474" s="22"/>
      <c r="E474" s="25"/>
      <c r="F474" s="29"/>
    </row>
    <row r="475" spans="2:6">
      <c r="B475" s="22"/>
      <c r="C475" s="22"/>
      <c r="D475" s="22"/>
      <c r="E475" s="25"/>
      <c r="F475" s="29"/>
    </row>
    <row r="476" spans="2:6">
      <c r="B476" s="22"/>
      <c r="C476" s="22"/>
      <c r="D476" s="22"/>
      <c r="E476" s="25"/>
      <c r="F476" s="29"/>
    </row>
    <row r="477" spans="2:6">
      <c r="B477" s="22"/>
      <c r="C477" s="22"/>
      <c r="D477" s="22"/>
      <c r="E477" s="25"/>
      <c r="F477" s="29"/>
    </row>
    <row r="478" spans="2:6">
      <c r="B478" s="22"/>
      <c r="C478" s="22"/>
      <c r="D478" s="22"/>
      <c r="E478" s="25"/>
      <c r="F478" s="29"/>
    </row>
    <row r="479" spans="2:6">
      <c r="B479" s="22"/>
      <c r="C479" s="22"/>
      <c r="D479" s="22"/>
      <c r="E479" s="25"/>
      <c r="F479" s="29"/>
    </row>
    <row r="480" spans="2:6">
      <c r="B480" s="22"/>
      <c r="C480" s="22"/>
      <c r="D480" s="22"/>
      <c r="E480" s="25"/>
      <c r="F480" s="29"/>
    </row>
    <row r="481" spans="2:6">
      <c r="B481" s="22"/>
      <c r="C481" s="22"/>
      <c r="D481" s="22"/>
      <c r="E481" s="25"/>
      <c r="F481" s="29"/>
    </row>
    <row r="482" spans="2:6">
      <c r="B482" s="22"/>
      <c r="C482" s="22"/>
      <c r="D482" s="22"/>
      <c r="E482" s="25"/>
      <c r="F482" s="29"/>
    </row>
    <row r="483" spans="2:6">
      <c r="B483" s="22"/>
      <c r="C483" s="22"/>
      <c r="D483" s="22"/>
      <c r="E483" s="25"/>
      <c r="F483" s="29"/>
    </row>
    <row r="484" spans="2:6">
      <c r="B484" s="22"/>
      <c r="C484" s="22"/>
      <c r="D484" s="22"/>
      <c r="E484" s="25"/>
      <c r="F484" s="29"/>
    </row>
    <row r="485" spans="2:6">
      <c r="B485" s="22"/>
      <c r="C485" s="22"/>
      <c r="D485" s="22"/>
      <c r="E485" s="25"/>
      <c r="F485" s="29"/>
    </row>
    <row r="486" spans="2:6">
      <c r="B486" s="22"/>
      <c r="C486" s="22"/>
      <c r="D486" s="22"/>
      <c r="E486" s="25"/>
      <c r="F486" s="29"/>
    </row>
    <row r="487" spans="2:6">
      <c r="B487" s="22"/>
      <c r="C487" s="22"/>
      <c r="D487" s="22"/>
      <c r="E487" s="25"/>
      <c r="F487" s="29"/>
    </row>
    <row r="488" spans="2:6">
      <c r="B488" s="22"/>
      <c r="C488" s="22"/>
      <c r="D488" s="22"/>
      <c r="E488" s="25"/>
      <c r="F488" s="29"/>
    </row>
    <row r="489" spans="2:6">
      <c r="B489" s="22"/>
      <c r="C489" s="22"/>
      <c r="D489" s="22"/>
      <c r="E489" s="25"/>
      <c r="F489" s="29"/>
    </row>
    <row r="490" spans="2:6">
      <c r="B490" s="22"/>
      <c r="C490" s="22"/>
      <c r="D490" s="22"/>
      <c r="E490" s="25"/>
      <c r="F490" s="29"/>
    </row>
    <row r="491" spans="2:6">
      <c r="B491" s="22"/>
      <c r="C491" s="22"/>
      <c r="D491" s="22"/>
      <c r="E491" s="25"/>
      <c r="F491" s="29"/>
    </row>
    <row r="492" spans="2:6">
      <c r="B492" s="22"/>
      <c r="C492" s="22"/>
      <c r="D492" s="22"/>
      <c r="E492" s="25"/>
      <c r="F492" s="29"/>
    </row>
    <row r="493" spans="2:6">
      <c r="B493" s="22"/>
      <c r="C493" s="22"/>
      <c r="D493" s="22"/>
      <c r="E493" s="25"/>
      <c r="F493" s="29"/>
    </row>
    <row r="494" spans="2:6">
      <c r="B494" s="22"/>
      <c r="C494" s="22"/>
      <c r="D494" s="22"/>
      <c r="E494" s="25"/>
      <c r="F494" s="29"/>
    </row>
    <row r="495" spans="2:6">
      <c r="B495" s="22"/>
      <c r="C495" s="22"/>
      <c r="D495" s="22"/>
      <c r="E495" s="25"/>
      <c r="F495" s="29"/>
    </row>
    <row r="496" spans="2:6">
      <c r="B496" s="22"/>
      <c r="C496" s="22"/>
      <c r="D496" s="22"/>
      <c r="E496" s="25"/>
      <c r="F496" s="29"/>
    </row>
    <row r="497" spans="2:6">
      <c r="B497" s="22"/>
      <c r="C497" s="22"/>
      <c r="D497" s="22"/>
      <c r="E497" s="25"/>
      <c r="F497" s="29"/>
    </row>
    <row r="498" spans="2:6">
      <c r="B498" s="22"/>
      <c r="C498" s="22"/>
      <c r="D498" s="22"/>
      <c r="E498" s="25"/>
      <c r="F498" s="29"/>
    </row>
    <row r="499" spans="2:6">
      <c r="B499" s="22"/>
      <c r="C499" s="22"/>
      <c r="D499" s="22"/>
      <c r="E499" s="25"/>
      <c r="F499" s="29"/>
    </row>
    <row r="500" spans="2:6">
      <c r="B500" s="22"/>
      <c r="C500" s="22"/>
      <c r="D500" s="22"/>
      <c r="E500" s="25"/>
      <c r="F500" s="29"/>
    </row>
    <row r="501" spans="2:6">
      <c r="B501" s="22"/>
      <c r="C501" s="22"/>
      <c r="D501" s="22"/>
      <c r="E501" s="25"/>
      <c r="F501" s="29"/>
    </row>
    <row r="502" spans="2:6">
      <c r="B502" s="22"/>
      <c r="C502" s="22"/>
      <c r="D502" s="22"/>
      <c r="E502" s="25"/>
      <c r="F502" s="29"/>
    </row>
    <row r="503" spans="2:6">
      <c r="B503" s="22"/>
      <c r="C503" s="22"/>
      <c r="D503" s="22"/>
      <c r="E503" s="25"/>
      <c r="F503" s="29"/>
    </row>
    <row r="504" spans="2:6">
      <c r="B504" s="22"/>
      <c r="C504" s="22"/>
      <c r="D504" s="22"/>
      <c r="E504" s="25"/>
      <c r="F504" s="29"/>
    </row>
    <row r="505" spans="2:6">
      <c r="B505" s="22"/>
      <c r="C505" s="22"/>
      <c r="D505" s="22"/>
      <c r="E505" s="25"/>
      <c r="F505" s="29"/>
    </row>
    <row r="506" spans="2:6">
      <c r="B506" s="22"/>
      <c r="C506" s="22"/>
      <c r="D506" s="22"/>
      <c r="E506" s="25"/>
      <c r="F506" s="29"/>
    </row>
    <row r="507" spans="2:6">
      <c r="B507" s="22"/>
      <c r="C507" s="22"/>
      <c r="D507" s="22"/>
      <c r="E507" s="25"/>
      <c r="F507" s="29"/>
    </row>
    <row r="508" spans="2:6">
      <c r="B508" s="22"/>
      <c r="C508" s="22"/>
      <c r="D508" s="22"/>
      <c r="E508" s="25"/>
      <c r="F508" s="29"/>
    </row>
    <row r="509" spans="2:6">
      <c r="B509" s="22"/>
      <c r="C509" s="22"/>
      <c r="D509" s="22"/>
      <c r="E509" s="25"/>
      <c r="F509" s="29"/>
    </row>
    <row r="510" spans="2:6">
      <c r="B510" s="22"/>
      <c r="C510" s="22"/>
      <c r="D510" s="22"/>
      <c r="E510" s="25"/>
      <c r="F510" s="29"/>
    </row>
    <row r="511" spans="2:6">
      <c r="B511" s="22"/>
      <c r="C511" s="22"/>
      <c r="D511" s="22"/>
      <c r="E511" s="25"/>
      <c r="F511" s="29"/>
    </row>
    <row r="512" spans="2:6">
      <c r="B512" s="22"/>
      <c r="C512" s="22"/>
      <c r="D512" s="22"/>
      <c r="E512" s="25"/>
      <c r="F512" s="29"/>
    </row>
    <row r="513" spans="2:6">
      <c r="B513" s="22"/>
      <c r="C513" s="22"/>
      <c r="D513" s="22"/>
      <c r="E513" s="25"/>
      <c r="F513" s="29"/>
    </row>
    <row r="514" spans="2:6">
      <c r="B514" s="22"/>
      <c r="C514" s="22"/>
      <c r="D514" s="22"/>
      <c r="E514" s="25"/>
      <c r="F514" s="29"/>
    </row>
    <row r="515" spans="2:6">
      <c r="B515" s="22"/>
      <c r="C515" s="22"/>
      <c r="D515" s="22"/>
      <c r="E515" s="25"/>
      <c r="F515" s="29"/>
    </row>
    <row r="516" spans="2:6">
      <c r="B516" s="22"/>
      <c r="C516" s="22"/>
      <c r="D516" s="22"/>
      <c r="E516" s="25"/>
      <c r="F516" s="29"/>
    </row>
    <row r="517" spans="2:6">
      <c r="B517" s="22"/>
      <c r="C517" s="22"/>
      <c r="D517" s="22"/>
      <c r="E517" s="25"/>
      <c r="F517" s="29"/>
    </row>
    <row r="518" spans="2:6">
      <c r="B518" s="22"/>
      <c r="C518" s="22"/>
      <c r="D518" s="22"/>
      <c r="E518" s="25"/>
      <c r="F518" s="29"/>
    </row>
    <row r="519" spans="2:6">
      <c r="B519" s="22"/>
      <c r="C519" s="22"/>
      <c r="D519" s="22"/>
      <c r="E519" s="25"/>
      <c r="F519" s="29"/>
    </row>
    <row r="520" spans="2:6">
      <c r="B520" s="22"/>
      <c r="C520" s="22"/>
      <c r="D520" s="22"/>
      <c r="E520" s="25"/>
      <c r="F520" s="29"/>
    </row>
    <row r="521" spans="2:6">
      <c r="B521" s="22"/>
      <c r="C521" s="22"/>
      <c r="D521" s="22"/>
      <c r="E521" s="25"/>
      <c r="F521" s="29"/>
    </row>
    <row r="522" spans="2:6">
      <c r="B522" s="22"/>
      <c r="C522" s="22"/>
      <c r="D522" s="22"/>
      <c r="E522" s="25"/>
      <c r="F522" s="29"/>
    </row>
    <row r="523" spans="2:6">
      <c r="B523" s="22"/>
      <c r="C523" s="22"/>
      <c r="D523" s="22"/>
      <c r="E523" s="25"/>
      <c r="F523" s="29"/>
    </row>
    <row r="524" spans="2:6">
      <c r="B524" s="22"/>
      <c r="C524" s="22"/>
      <c r="D524" s="22"/>
      <c r="E524" s="25"/>
      <c r="F524" s="29"/>
    </row>
    <row r="525" spans="2:6">
      <c r="B525" s="22"/>
      <c r="C525" s="22"/>
      <c r="D525" s="22"/>
      <c r="E525" s="25"/>
      <c r="F525" s="29"/>
    </row>
    <row r="526" spans="2:6">
      <c r="B526" s="22"/>
      <c r="C526" s="22"/>
      <c r="D526" s="22"/>
      <c r="E526" s="25"/>
      <c r="F526" s="29"/>
    </row>
    <row r="527" spans="2:6">
      <c r="B527" s="22"/>
      <c r="C527" s="22"/>
      <c r="D527" s="22"/>
      <c r="E527" s="25"/>
      <c r="F527" s="29"/>
    </row>
    <row r="528" spans="2:6">
      <c r="B528" s="22"/>
      <c r="C528" s="22"/>
      <c r="D528" s="22"/>
      <c r="E528" s="25"/>
      <c r="F528" s="29"/>
    </row>
    <row r="529" spans="2:6">
      <c r="B529" s="22"/>
      <c r="C529" s="22"/>
      <c r="D529" s="22"/>
      <c r="E529" s="25"/>
      <c r="F529" s="29"/>
    </row>
    <row r="530" spans="2:6">
      <c r="B530" s="22"/>
      <c r="C530" s="22"/>
      <c r="D530" s="22"/>
      <c r="E530" s="25"/>
      <c r="F530" s="29"/>
    </row>
    <row r="531" spans="2:6">
      <c r="B531" s="22"/>
      <c r="C531" s="22"/>
      <c r="D531" s="22"/>
      <c r="E531" s="25"/>
      <c r="F531" s="29"/>
    </row>
    <row r="532" spans="2:6">
      <c r="B532" s="22"/>
      <c r="C532" s="22"/>
      <c r="D532" s="22"/>
      <c r="E532" s="25"/>
      <c r="F532" s="29"/>
    </row>
    <row r="533" spans="2:6">
      <c r="B533" s="22"/>
      <c r="C533" s="22"/>
      <c r="D533" s="22"/>
      <c r="E533" s="25"/>
      <c r="F533" s="29"/>
    </row>
    <row r="534" spans="2:6">
      <c r="B534" s="22"/>
      <c r="C534" s="22"/>
      <c r="D534" s="22"/>
      <c r="E534" s="25"/>
      <c r="F534" s="29"/>
    </row>
    <row r="535" spans="2:6">
      <c r="B535" s="22"/>
      <c r="C535" s="22"/>
      <c r="D535" s="22"/>
      <c r="E535" s="25"/>
      <c r="F535" s="29"/>
    </row>
    <row r="536" spans="2:6">
      <c r="B536" s="22"/>
      <c r="C536" s="22"/>
      <c r="D536" s="22"/>
      <c r="E536" s="25"/>
      <c r="F536" s="29"/>
    </row>
    <row r="537" spans="2:6">
      <c r="B537" s="22"/>
      <c r="C537" s="22"/>
      <c r="D537" s="22"/>
      <c r="E537" s="25"/>
      <c r="F537" s="29"/>
    </row>
    <row r="538" spans="2:6">
      <c r="B538" s="22"/>
      <c r="C538" s="22"/>
      <c r="D538" s="22"/>
      <c r="E538" s="25"/>
      <c r="F538" s="29"/>
    </row>
    <row r="539" spans="2:6">
      <c r="B539" s="22"/>
      <c r="C539" s="22"/>
      <c r="D539" s="22"/>
      <c r="E539" s="25"/>
      <c r="F539" s="29"/>
    </row>
    <row r="540" spans="2:6">
      <c r="B540" s="22"/>
      <c r="C540" s="22"/>
      <c r="D540" s="22"/>
      <c r="E540" s="25"/>
      <c r="F540" s="29"/>
    </row>
    <row r="541" spans="2:6">
      <c r="B541" s="22"/>
      <c r="C541" s="22"/>
      <c r="D541" s="22"/>
      <c r="E541" s="25"/>
      <c r="F541" s="29"/>
    </row>
    <row r="542" spans="2:6">
      <c r="B542" s="22"/>
      <c r="C542" s="22"/>
      <c r="D542" s="22"/>
      <c r="E542" s="25"/>
      <c r="F542" s="29"/>
    </row>
    <row r="543" spans="2:6">
      <c r="B543" s="22"/>
      <c r="C543" s="22"/>
      <c r="D543" s="22"/>
      <c r="E543" s="25"/>
      <c r="F543" s="29"/>
    </row>
    <row r="544" spans="2:6">
      <c r="B544" s="22"/>
      <c r="C544" s="22"/>
      <c r="D544" s="22"/>
      <c r="E544" s="25"/>
      <c r="F544" s="29"/>
    </row>
    <row r="545" spans="2:6">
      <c r="B545" s="22"/>
      <c r="C545" s="22"/>
      <c r="D545" s="22"/>
      <c r="E545" s="25"/>
      <c r="F545" s="29"/>
    </row>
    <row r="546" spans="2:6">
      <c r="B546" s="22"/>
      <c r="C546" s="22"/>
      <c r="D546" s="22"/>
      <c r="E546" s="25"/>
      <c r="F546" s="29"/>
    </row>
    <row r="547" spans="2:6">
      <c r="B547" s="22"/>
      <c r="C547" s="22"/>
      <c r="D547" s="22"/>
      <c r="E547" s="25"/>
      <c r="F547" s="29"/>
    </row>
    <row r="548" spans="2:6">
      <c r="B548" s="22"/>
      <c r="C548" s="22"/>
      <c r="D548" s="22"/>
      <c r="E548" s="25"/>
      <c r="F548" s="29"/>
    </row>
    <row r="549" spans="2:6">
      <c r="B549" s="22"/>
      <c r="C549" s="22"/>
      <c r="D549" s="22"/>
      <c r="E549" s="25"/>
      <c r="F549" s="29"/>
    </row>
    <row r="550" spans="2:6">
      <c r="B550" s="22"/>
      <c r="C550" s="22"/>
      <c r="D550" s="22"/>
      <c r="E550" s="25"/>
      <c r="F550" s="29"/>
    </row>
    <row r="551" spans="2:6">
      <c r="B551" s="22"/>
      <c r="C551" s="22"/>
      <c r="D551" s="22"/>
      <c r="E551" s="25"/>
      <c r="F551" s="29"/>
    </row>
    <row r="552" spans="2:6">
      <c r="B552" s="22"/>
      <c r="C552" s="22"/>
      <c r="D552" s="22"/>
      <c r="E552" s="25"/>
      <c r="F552" s="29"/>
    </row>
    <row r="553" spans="2:6">
      <c r="B553" s="22"/>
      <c r="C553" s="22"/>
      <c r="D553" s="22"/>
      <c r="E553" s="25"/>
      <c r="F553" s="29"/>
    </row>
    <row r="554" spans="2:6">
      <c r="B554" s="22"/>
      <c r="C554" s="22"/>
      <c r="D554" s="22"/>
      <c r="E554" s="25"/>
      <c r="F554" s="29"/>
    </row>
    <row r="555" spans="2:6">
      <c r="B555" s="22"/>
      <c r="C555" s="22"/>
      <c r="D555" s="22"/>
      <c r="E555" s="25"/>
      <c r="F555" s="29"/>
    </row>
    <row r="556" spans="2:6">
      <c r="B556" s="22"/>
      <c r="C556" s="22"/>
      <c r="D556" s="22"/>
      <c r="E556" s="25"/>
      <c r="F556" s="29"/>
    </row>
    <row r="557" spans="2:6">
      <c r="B557" s="22"/>
      <c r="C557" s="22"/>
      <c r="D557" s="22"/>
      <c r="E557" s="25"/>
      <c r="F557" s="29"/>
    </row>
    <row r="558" spans="2:6">
      <c r="B558" s="22"/>
      <c r="C558" s="22"/>
      <c r="D558" s="22"/>
      <c r="E558" s="25"/>
      <c r="F558" s="29"/>
    </row>
    <row r="559" spans="2:6">
      <c r="B559" s="22"/>
      <c r="C559" s="22"/>
      <c r="D559" s="22"/>
      <c r="E559" s="25"/>
      <c r="F559" s="29"/>
    </row>
    <row r="560" spans="2:6">
      <c r="B560" s="22"/>
      <c r="C560" s="22"/>
      <c r="D560" s="22"/>
      <c r="E560" s="25"/>
      <c r="F560" s="29"/>
    </row>
    <row r="561" spans="2:6">
      <c r="B561" s="22"/>
      <c r="C561" s="22"/>
      <c r="D561" s="22"/>
      <c r="E561" s="25"/>
      <c r="F561" s="29"/>
    </row>
    <row r="562" spans="2:6">
      <c r="B562" s="22"/>
      <c r="C562" s="22"/>
      <c r="D562" s="22"/>
      <c r="E562" s="25"/>
      <c r="F562" s="29"/>
    </row>
    <row r="563" spans="2:6">
      <c r="B563" s="22"/>
      <c r="C563" s="22"/>
      <c r="D563" s="22"/>
      <c r="E563" s="25"/>
      <c r="F563" s="29"/>
    </row>
    <row r="564" spans="2:6">
      <c r="B564" s="22"/>
      <c r="C564" s="22"/>
      <c r="D564" s="22"/>
      <c r="E564" s="25"/>
      <c r="F564" s="29"/>
    </row>
    <row r="565" spans="2:6">
      <c r="B565" s="22"/>
      <c r="C565" s="22"/>
      <c r="D565" s="22"/>
      <c r="E565" s="25"/>
      <c r="F565" s="29"/>
    </row>
    <row r="566" spans="2:6">
      <c r="B566" s="22"/>
      <c r="C566" s="22"/>
      <c r="D566" s="22"/>
      <c r="E566" s="25"/>
      <c r="F566" s="29"/>
    </row>
    <row r="567" spans="2:6">
      <c r="B567" s="22"/>
      <c r="C567" s="22"/>
      <c r="D567" s="22"/>
      <c r="E567" s="25"/>
      <c r="F567" s="29"/>
    </row>
    <row r="568" spans="2:6">
      <c r="B568" s="22"/>
      <c r="C568" s="22"/>
      <c r="D568" s="22"/>
      <c r="E568" s="25"/>
      <c r="F568" s="29"/>
    </row>
    <row r="569" spans="2:6">
      <c r="B569" s="22"/>
      <c r="C569" s="22"/>
      <c r="D569" s="22"/>
      <c r="E569" s="25"/>
      <c r="F569" s="29"/>
    </row>
    <row r="570" spans="2:6">
      <c r="B570" s="22"/>
      <c r="C570" s="22"/>
      <c r="D570" s="22"/>
      <c r="E570" s="25"/>
      <c r="F570" s="29"/>
    </row>
    <row r="571" spans="2:6">
      <c r="B571" s="22"/>
      <c r="C571" s="22"/>
      <c r="D571" s="22"/>
      <c r="E571" s="25"/>
      <c r="F571" s="29"/>
    </row>
    <row r="572" spans="2:6">
      <c r="B572" s="22"/>
      <c r="C572" s="22"/>
      <c r="D572" s="22"/>
      <c r="E572" s="25"/>
      <c r="F572" s="29"/>
    </row>
    <row r="573" spans="2:6">
      <c r="B573" s="22"/>
      <c r="C573" s="22"/>
      <c r="D573" s="22"/>
      <c r="E573" s="25"/>
      <c r="F573" s="29"/>
    </row>
    <row r="574" spans="2:6">
      <c r="B574" s="22"/>
      <c r="C574" s="22"/>
      <c r="D574" s="22"/>
      <c r="E574" s="25"/>
      <c r="F574" s="29"/>
    </row>
    <row r="575" spans="2:6">
      <c r="B575" s="22"/>
      <c r="C575" s="22"/>
      <c r="D575" s="22"/>
      <c r="E575" s="25"/>
      <c r="F575" s="29"/>
    </row>
    <row r="576" spans="2:6">
      <c r="B576" s="22"/>
      <c r="C576" s="22"/>
      <c r="D576" s="22"/>
      <c r="E576" s="25"/>
      <c r="F576" s="29"/>
    </row>
    <row r="577" spans="2:6">
      <c r="B577" s="22"/>
      <c r="C577" s="22"/>
      <c r="D577" s="22"/>
      <c r="E577" s="25"/>
      <c r="F577" s="29"/>
    </row>
    <row r="578" spans="2:6">
      <c r="B578" s="22"/>
      <c r="C578" s="22"/>
      <c r="D578" s="22"/>
      <c r="E578" s="25"/>
      <c r="F578" s="29"/>
    </row>
    <row r="579" spans="2:6">
      <c r="B579" s="22"/>
      <c r="C579" s="22"/>
      <c r="D579" s="22"/>
      <c r="E579" s="25"/>
      <c r="F579" s="29"/>
    </row>
    <row r="580" spans="2:6">
      <c r="B580" s="22"/>
      <c r="C580" s="22"/>
      <c r="D580" s="22"/>
      <c r="E580" s="25"/>
      <c r="F580" s="29"/>
    </row>
    <row r="581" spans="2:6">
      <c r="B581" s="22"/>
      <c r="C581" s="22"/>
      <c r="D581" s="22"/>
      <c r="E581" s="25"/>
      <c r="F581" s="29"/>
    </row>
    <row r="582" spans="2:6">
      <c r="B582" s="22"/>
      <c r="C582" s="22"/>
      <c r="D582" s="22"/>
      <c r="E582" s="25"/>
      <c r="F582" s="29"/>
    </row>
    <row r="583" spans="2:6">
      <c r="B583" s="22"/>
      <c r="C583" s="22"/>
      <c r="D583" s="22"/>
      <c r="E583" s="25"/>
      <c r="F583" s="29"/>
    </row>
    <row r="584" spans="2:6">
      <c r="B584" s="22"/>
      <c r="C584" s="22"/>
      <c r="D584" s="22"/>
      <c r="E584" s="25"/>
      <c r="F584" s="29"/>
    </row>
    <row r="585" spans="2:6">
      <c r="B585" s="22"/>
      <c r="C585" s="22"/>
      <c r="D585" s="22"/>
      <c r="E585" s="25"/>
      <c r="F585" s="29"/>
    </row>
    <row r="586" spans="2:6">
      <c r="B586" s="22"/>
      <c r="C586" s="22"/>
      <c r="D586" s="22"/>
      <c r="E586" s="25"/>
      <c r="F586" s="29"/>
    </row>
    <row r="587" spans="2:6">
      <c r="B587" s="22"/>
      <c r="C587" s="22"/>
      <c r="D587" s="22"/>
      <c r="E587" s="25"/>
      <c r="F587" s="29"/>
    </row>
    <row r="588" spans="2:6">
      <c r="B588" s="22"/>
      <c r="C588" s="22"/>
      <c r="D588" s="22"/>
      <c r="E588" s="25"/>
      <c r="F588" s="29"/>
    </row>
    <row r="589" spans="2:6">
      <c r="B589" s="22"/>
      <c r="C589" s="22"/>
      <c r="D589" s="22"/>
      <c r="E589" s="25"/>
      <c r="F589" s="29"/>
    </row>
    <row r="590" spans="2:6">
      <c r="B590" s="22"/>
      <c r="C590" s="22"/>
      <c r="D590" s="22"/>
      <c r="E590" s="25"/>
      <c r="F590" s="29"/>
    </row>
    <row r="591" spans="2:6">
      <c r="B591" s="22"/>
      <c r="C591" s="22"/>
      <c r="D591" s="22"/>
      <c r="E591" s="25"/>
      <c r="F591" s="29"/>
    </row>
    <row r="592" spans="2:6">
      <c r="B592" s="22"/>
      <c r="C592" s="22"/>
      <c r="D592" s="22"/>
      <c r="E592" s="25"/>
      <c r="F592" s="29"/>
    </row>
    <row r="593" spans="2:6">
      <c r="B593" s="22"/>
      <c r="C593" s="22"/>
      <c r="D593" s="22"/>
      <c r="E593" s="25"/>
      <c r="F593" s="29"/>
    </row>
    <row r="594" spans="2:6">
      <c r="B594" s="22"/>
      <c r="C594" s="22"/>
      <c r="D594" s="22"/>
      <c r="E594" s="25"/>
      <c r="F594" s="29"/>
    </row>
    <row r="595" spans="2:6">
      <c r="B595" s="22"/>
      <c r="C595" s="22"/>
      <c r="D595" s="22"/>
      <c r="E595" s="25"/>
      <c r="F595" s="29"/>
    </row>
    <row r="596" spans="2:6">
      <c r="B596" s="22"/>
      <c r="C596" s="22"/>
      <c r="D596" s="22"/>
      <c r="E596" s="25"/>
      <c r="F596" s="29"/>
    </row>
    <row r="597" spans="2:6">
      <c r="B597" s="22"/>
      <c r="C597" s="22"/>
      <c r="D597" s="22"/>
      <c r="E597" s="25"/>
      <c r="F597" s="29"/>
    </row>
    <row r="598" spans="2:6">
      <c r="B598" s="22"/>
      <c r="C598" s="22"/>
      <c r="D598" s="22"/>
      <c r="E598" s="25"/>
      <c r="F598" s="29"/>
    </row>
    <row r="599" spans="2:6">
      <c r="B599" s="22"/>
      <c r="C599" s="22"/>
      <c r="D599" s="22"/>
      <c r="E599" s="25"/>
      <c r="F599" s="29"/>
    </row>
    <row r="600" spans="2:6">
      <c r="B600" s="22"/>
      <c r="C600" s="22"/>
      <c r="D600" s="22"/>
      <c r="E600" s="25"/>
      <c r="F600" s="29"/>
    </row>
    <row r="601" spans="2:6">
      <c r="B601" s="22"/>
      <c r="C601" s="22"/>
      <c r="D601" s="22"/>
      <c r="E601" s="25"/>
      <c r="F601" s="29"/>
    </row>
    <row r="602" spans="2:6">
      <c r="B602" s="22"/>
      <c r="C602" s="22"/>
      <c r="D602" s="22"/>
      <c r="E602" s="25"/>
      <c r="F602" s="29"/>
    </row>
    <row r="603" spans="2:6">
      <c r="B603" s="22"/>
      <c r="C603" s="22"/>
      <c r="D603" s="22"/>
      <c r="E603" s="25"/>
      <c r="F603" s="29"/>
    </row>
    <row r="604" spans="2:6">
      <c r="B604" s="22"/>
      <c r="C604" s="22"/>
      <c r="D604" s="22"/>
      <c r="E604" s="25"/>
      <c r="F604" s="29"/>
    </row>
    <row r="605" spans="2:6">
      <c r="B605" s="22"/>
      <c r="C605" s="22"/>
      <c r="D605" s="22"/>
      <c r="E605" s="25"/>
      <c r="F605" s="29"/>
    </row>
    <row r="606" spans="2:6">
      <c r="B606" s="22"/>
      <c r="C606" s="22"/>
      <c r="D606" s="22"/>
      <c r="E606" s="25"/>
      <c r="F606" s="29"/>
    </row>
    <row r="607" spans="2:6">
      <c r="B607" s="22"/>
      <c r="C607" s="22"/>
      <c r="D607" s="22"/>
      <c r="E607" s="25"/>
      <c r="F607" s="29"/>
    </row>
    <row r="608" spans="2:6">
      <c r="B608" s="22"/>
      <c r="C608" s="22"/>
      <c r="D608" s="22"/>
      <c r="E608" s="25"/>
      <c r="F608" s="29"/>
    </row>
    <row r="609" spans="2:6">
      <c r="B609" s="22"/>
      <c r="C609" s="22"/>
      <c r="D609" s="22"/>
      <c r="E609" s="25"/>
      <c r="F609" s="29"/>
    </row>
    <row r="610" spans="2:6">
      <c r="B610" s="22"/>
      <c r="C610" s="22"/>
      <c r="D610" s="22"/>
      <c r="E610" s="25"/>
      <c r="F610" s="29"/>
    </row>
    <row r="611" spans="2:6">
      <c r="B611" s="22"/>
      <c r="C611" s="22"/>
      <c r="D611" s="22"/>
      <c r="E611" s="25"/>
      <c r="F611" s="29"/>
    </row>
    <row r="612" spans="2:6">
      <c r="B612" s="22"/>
      <c r="C612" s="22"/>
      <c r="D612" s="22"/>
      <c r="E612" s="25"/>
      <c r="F612" s="29"/>
    </row>
    <row r="613" spans="2:6">
      <c r="B613" s="22"/>
      <c r="C613" s="22"/>
      <c r="D613" s="22"/>
      <c r="E613" s="25"/>
      <c r="F613" s="29"/>
    </row>
    <row r="614" spans="2:6">
      <c r="B614" s="22"/>
      <c r="C614" s="22"/>
      <c r="D614" s="22"/>
      <c r="E614" s="25"/>
      <c r="F614" s="29"/>
    </row>
    <row r="615" spans="2:6">
      <c r="B615" s="22"/>
      <c r="C615" s="22"/>
      <c r="D615" s="22"/>
      <c r="E615" s="25"/>
      <c r="F615" s="29"/>
    </row>
    <row r="616" spans="2:6">
      <c r="B616" s="22"/>
      <c r="C616" s="22"/>
      <c r="D616" s="22"/>
      <c r="E616" s="25"/>
      <c r="F616" s="29"/>
    </row>
    <row r="617" spans="2:6">
      <c r="B617" s="22"/>
      <c r="C617" s="22"/>
      <c r="D617" s="22"/>
      <c r="E617" s="25"/>
      <c r="F617" s="29"/>
    </row>
    <row r="618" spans="2:6">
      <c r="B618" s="22"/>
      <c r="C618" s="22"/>
      <c r="D618" s="22"/>
      <c r="E618" s="25"/>
      <c r="F618" s="29"/>
    </row>
    <row r="619" spans="2:6">
      <c r="B619" s="22"/>
      <c r="C619" s="22"/>
      <c r="D619" s="22"/>
      <c r="E619" s="25"/>
      <c r="F619" s="29"/>
    </row>
    <row r="620" spans="2:6">
      <c r="B620" s="22"/>
      <c r="C620" s="22"/>
      <c r="D620" s="22"/>
      <c r="E620" s="25"/>
      <c r="F620" s="29"/>
    </row>
    <row r="621" spans="2:6">
      <c r="B621" s="22"/>
      <c r="C621" s="22"/>
      <c r="D621" s="22"/>
      <c r="E621" s="25"/>
      <c r="F621" s="29"/>
    </row>
    <row r="622" spans="2:6">
      <c r="B622" s="22"/>
      <c r="C622" s="22"/>
      <c r="D622" s="22"/>
      <c r="E622" s="25"/>
      <c r="F622" s="29"/>
    </row>
    <row r="623" spans="2:6">
      <c r="B623" s="22"/>
      <c r="C623" s="22"/>
      <c r="D623" s="22"/>
      <c r="E623" s="25"/>
      <c r="F623" s="29"/>
    </row>
    <row r="624" spans="2:6">
      <c r="B624" s="22"/>
      <c r="C624" s="22"/>
      <c r="D624" s="22"/>
      <c r="E624" s="25"/>
      <c r="F624" s="29"/>
    </row>
    <row r="625" spans="2:6">
      <c r="B625" s="22"/>
      <c r="C625" s="22"/>
      <c r="D625" s="22"/>
      <c r="E625" s="25"/>
      <c r="F625" s="29"/>
    </row>
    <row r="626" spans="2:6">
      <c r="B626" s="22"/>
      <c r="C626" s="22"/>
      <c r="D626" s="22"/>
      <c r="E626" s="25"/>
      <c r="F626" s="29"/>
    </row>
    <row r="627" spans="2:6">
      <c r="B627" s="22"/>
      <c r="C627" s="22"/>
      <c r="D627" s="22"/>
      <c r="E627" s="25"/>
      <c r="F627" s="29"/>
    </row>
    <row r="628" spans="2:6">
      <c r="B628" s="22"/>
      <c r="C628" s="22"/>
      <c r="D628" s="22"/>
      <c r="E628" s="25"/>
      <c r="F628" s="29"/>
    </row>
    <row r="629" spans="2:6">
      <c r="B629" s="22"/>
      <c r="C629" s="22"/>
      <c r="D629" s="22"/>
      <c r="E629" s="25"/>
      <c r="F629" s="29"/>
    </row>
    <row r="630" spans="2:6">
      <c r="B630" s="22"/>
      <c r="C630" s="22"/>
      <c r="D630" s="22"/>
      <c r="E630" s="25"/>
      <c r="F630" s="29"/>
    </row>
    <row r="631" spans="2:6">
      <c r="B631" s="22"/>
      <c r="C631" s="22"/>
      <c r="D631" s="22"/>
      <c r="E631" s="25"/>
      <c r="F631" s="29"/>
    </row>
    <row r="632" spans="2:6">
      <c r="B632" s="22"/>
      <c r="C632" s="22"/>
      <c r="D632" s="22"/>
      <c r="E632" s="25"/>
      <c r="F632" s="29"/>
    </row>
    <row r="633" spans="2:6">
      <c r="B633" s="22"/>
      <c r="C633" s="22"/>
      <c r="D633" s="22"/>
      <c r="E633" s="25"/>
      <c r="F633" s="29"/>
    </row>
    <row r="634" spans="2:6">
      <c r="B634" s="22"/>
      <c r="C634" s="22"/>
      <c r="D634" s="22"/>
      <c r="E634" s="25"/>
      <c r="F634" s="29"/>
    </row>
    <row r="635" spans="2:6">
      <c r="B635" s="22"/>
      <c r="C635" s="22"/>
      <c r="D635" s="22"/>
      <c r="E635" s="25"/>
      <c r="F635" s="29"/>
    </row>
    <row r="636" spans="2:6">
      <c r="B636" s="22"/>
      <c r="C636" s="22"/>
      <c r="D636" s="22"/>
      <c r="E636" s="25"/>
      <c r="F636" s="29"/>
    </row>
    <row r="637" spans="2:6">
      <c r="B637" s="22"/>
      <c r="C637" s="22"/>
      <c r="D637" s="22"/>
      <c r="E637" s="25"/>
      <c r="F637" s="29"/>
    </row>
    <row r="638" spans="2:6">
      <c r="B638" s="22"/>
      <c r="C638" s="22"/>
      <c r="D638" s="22"/>
      <c r="E638" s="25"/>
      <c r="F638" s="29"/>
    </row>
    <row r="639" spans="2:6">
      <c r="B639" s="22"/>
      <c r="C639" s="22"/>
      <c r="D639" s="22"/>
      <c r="E639" s="25"/>
      <c r="F639" s="29"/>
    </row>
    <row r="640" spans="2:6">
      <c r="B640" s="22"/>
      <c r="C640" s="22"/>
      <c r="D640" s="22"/>
      <c r="E640" s="25"/>
      <c r="F640" s="29"/>
    </row>
    <row r="641" spans="2:6">
      <c r="B641" s="22"/>
      <c r="C641" s="22"/>
      <c r="D641" s="22"/>
      <c r="E641" s="25"/>
      <c r="F641" s="29"/>
    </row>
    <row r="642" spans="2:6">
      <c r="B642" s="22"/>
      <c r="C642" s="22"/>
      <c r="D642" s="22"/>
      <c r="E642" s="25"/>
      <c r="F642" s="29"/>
    </row>
    <row r="643" spans="2:6">
      <c r="B643" s="22"/>
      <c r="C643" s="22"/>
      <c r="D643" s="22"/>
      <c r="E643" s="25"/>
      <c r="F643" s="29"/>
    </row>
    <row r="644" spans="2:6">
      <c r="B644" s="22"/>
      <c r="C644" s="22"/>
      <c r="D644" s="22"/>
      <c r="E644" s="25"/>
      <c r="F644" s="29"/>
    </row>
    <row r="645" spans="2:6">
      <c r="B645" s="22"/>
      <c r="C645" s="22"/>
      <c r="D645" s="22"/>
      <c r="E645" s="25"/>
      <c r="F645" s="29"/>
    </row>
    <row r="646" spans="2:6">
      <c r="B646" s="22"/>
      <c r="C646" s="22"/>
      <c r="D646" s="22"/>
      <c r="E646" s="25"/>
      <c r="F646" s="29"/>
    </row>
    <row r="647" spans="2:6">
      <c r="B647" s="22"/>
      <c r="C647" s="22"/>
      <c r="D647" s="22"/>
      <c r="E647" s="25"/>
      <c r="F647" s="29"/>
    </row>
    <row r="648" spans="2:6">
      <c r="B648" s="22"/>
      <c r="C648" s="22"/>
      <c r="D648" s="22"/>
      <c r="E648" s="25"/>
      <c r="F648" s="29"/>
    </row>
    <row r="649" spans="2:6">
      <c r="B649" s="22"/>
      <c r="C649" s="22"/>
      <c r="D649" s="22"/>
      <c r="E649" s="25"/>
      <c r="F649" s="29"/>
    </row>
    <row r="650" spans="2:6">
      <c r="B650" s="22"/>
      <c r="C650" s="22"/>
      <c r="D650" s="22"/>
      <c r="E650" s="25"/>
      <c r="F650" s="29"/>
    </row>
    <row r="651" spans="2:6">
      <c r="B651" s="22"/>
      <c r="C651" s="22"/>
      <c r="D651" s="22"/>
      <c r="E651" s="25"/>
      <c r="F651" s="29"/>
    </row>
    <row r="652" spans="2:6">
      <c r="B652" s="22"/>
      <c r="C652" s="22"/>
      <c r="D652" s="22"/>
      <c r="E652" s="25"/>
      <c r="F652" s="29"/>
    </row>
    <row r="653" spans="2:6">
      <c r="B653" s="22"/>
      <c r="C653" s="22"/>
      <c r="D653" s="22"/>
      <c r="E653" s="25"/>
      <c r="F653" s="29"/>
    </row>
    <row r="654" spans="2:6">
      <c r="B654" s="22"/>
      <c r="C654" s="22"/>
      <c r="D654" s="22"/>
      <c r="E654" s="25"/>
      <c r="F654" s="29"/>
    </row>
    <row r="655" spans="2:6">
      <c r="B655" s="22"/>
      <c r="C655" s="22"/>
      <c r="D655" s="22"/>
      <c r="E655" s="25"/>
      <c r="F655" s="29"/>
    </row>
    <row r="656" spans="2:6">
      <c r="B656" s="22"/>
      <c r="C656" s="22"/>
      <c r="D656" s="22"/>
      <c r="E656" s="25"/>
      <c r="F656" s="29"/>
    </row>
    <row r="657" spans="2:6">
      <c r="B657" s="22"/>
      <c r="C657" s="22"/>
      <c r="D657" s="22"/>
      <c r="E657" s="25"/>
      <c r="F657" s="29"/>
    </row>
    <row r="658" spans="2:6">
      <c r="B658" s="22"/>
      <c r="C658" s="22"/>
      <c r="D658" s="22"/>
      <c r="E658" s="25"/>
      <c r="F658" s="29"/>
    </row>
    <row r="659" spans="2:6">
      <c r="B659" s="22"/>
      <c r="C659" s="22"/>
      <c r="D659" s="22"/>
      <c r="E659" s="25"/>
      <c r="F659" s="29"/>
    </row>
    <row r="660" spans="2:6">
      <c r="B660" s="22"/>
      <c r="C660" s="22"/>
      <c r="D660" s="22"/>
      <c r="E660" s="25"/>
      <c r="F660" s="29"/>
    </row>
    <row r="661" spans="2:6">
      <c r="B661" s="22"/>
      <c r="C661" s="22"/>
      <c r="D661" s="22"/>
      <c r="E661" s="25"/>
      <c r="F661" s="29"/>
    </row>
    <row r="662" spans="2:6">
      <c r="B662" s="22"/>
      <c r="C662" s="22"/>
      <c r="D662" s="22"/>
      <c r="E662" s="25"/>
      <c r="F662" s="29"/>
    </row>
    <row r="663" spans="2:6">
      <c r="B663" s="22"/>
      <c r="C663" s="22"/>
      <c r="D663" s="22"/>
      <c r="E663" s="25"/>
      <c r="F663" s="29"/>
    </row>
    <row r="664" spans="2:6">
      <c r="B664" s="22"/>
      <c r="C664" s="22"/>
      <c r="D664" s="22"/>
      <c r="E664" s="25"/>
      <c r="F664" s="29"/>
    </row>
    <row r="665" spans="2:6">
      <c r="B665" s="22"/>
      <c r="C665" s="22"/>
      <c r="D665" s="22"/>
      <c r="E665" s="25"/>
      <c r="F665" s="29"/>
    </row>
    <row r="666" spans="2:6">
      <c r="B666" s="22"/>
      <c r="C666" s="22"/>
      <c r="D666" s="22"/>
      <c r="E666" s="25"/>
      <c r="F666" s="29"/>
    </row>
    <row r="667" spans="2:6">
      <c r="B667" s="22"/>
      <c r="C667" s="22"/>
      <c r="D667" s="22"/>
      <c r="E667" s="25"/>
      <c r="F667" s="29"/>
    </row>
    <row r="668" spans="2:6">
      <c r="B668" s="22"/>
      <c r="C668" s="22"/>
      <c r="D668" s="22"/>
      <c r="E668" s="25"/>
      <c r="F668" s="29"/>
    </row>
    <row r="669" spans="2:6">
      <c r="B669" s="22"/>
      <c r="C669" s="22"/>
      <c r="D669" s="22"/>
      <c r="E669" s="25"/>
      <c r="F669" s="29"/>
    </row>
    <row r="670" spans="2:6">
      <c r="B670" s="22"/>
      <c r="C670" s="22"/>
      <c r="D670" s="22"/>
      <c r="E670" s="25"/>
      <c r="F670" s="29"/>
    </row>
    <row r="671" spans="2:6">
      <c r="B671" s="22"/>
      <c r="C671" s="22"/>
      <c r="D671" s="22"/>
      <c r="E671" s="25"/>
      <c r="F671" s="29"/>
    </row>
    <row r="672" spans="2:6">
      <c r="B672" s="22"/>
      <c r="C672" s="22"/>
      <c r="D672" s="22"/>
      <c r="E672" s="25"/>
      <c r="F672" s="29"/>
    </row>
    <row r="673" spans="2:6">
      <c r="B673" s="22"/>
      <c r="C673" s="22"/>
      <c r="D673" s="22"/>
      <c r="E673" s="25"/>
      <c r="F673" s="29"/>
    </row>
    <row r="674" spans="2:6">
      <c r="B674" s="22"/>
      <c r="C674" s="22"/>
      <c r="D674" s="22"/>
      <c r="E674" s="25"/>
      <c r="F674" s="29"/>
    </row>
    <row r="675" spans="2:6">
      <c r="B675" s="22"/>
      <c r="C675" s="22"/>
      <c r="D675" s="22"/>
      <c r="E675" s="25"/>
      <c r="F675" s="29"/>
    </row>
    <row r="676" spans="2:6">
      <c r="B676" s="22"/>
      <c r="C676" s="22"/>
      <c r="D676" s="22"/>
      <c r="E676" s="25"/>
      <c r="F676" s="29"/>
    </row>
    <row r="677" spans="2:6">
      <c r="B677" s="22"/>
      <c r="C677" s="22"/>
      <c r="D677" s="22"/>
      <c r="E677" s="25"/>
      <c r="F677" s="29"/>
    </row>
    <row r="678" spans="2:6">
      <c r="B678" s="22"/>
      <c r="C678" s="22"/>
      <c r="D678" s="22"/>
      <c r="E678" s="25"/>
      <c r="F678" s="29"/>
    </row>
    <row r="679" spans="2:6">
      <c r="B679" s="22"/>
      <c r="C679" s="22"/>
      <c r="D679" s="22"/>
      <c r="E679" s="25"/>
      <c r="F679" s="29"/>
    </row>
    <row r="680" spans="2:6">
      <c r="B680" s="22"/>
      <c r="C680" s="22"/>
      <c r="D680" s="22"/>
      <c r="E680" s="25"/>
      <c r="F680" s="29"/>
    </row>
    <row r="681" spans="2:6">
      <c r="B681" s="22"/>
      <c r="C681" s="22"/>
      <c r="D681" s="22"/>
      <c r="E681" s="25"/>
      <c r="F681" s="29"/>
    </row>
    <row r="682" spans="2:6">
      <c r="B682" s="22"/>
      <c r="C682" s="22"/>
      <c r="D682" s="22"/>
      <c r="E682" s="25"/>
      <c r="F682" s="29"/>
    </row>
    <row r="683" spans="2:6">
      <c r="B683" s="22"/>
      <c r="C683" s="22"/>
      <c r="D683" s="22"/>
      <c r="E683" s="25"/>
      <c r="F683" s="29"/>
    </row>
    <row r="684" spans="2:6">
      <c r="B684" s="22"/>
      <c r="C684" s="22"/>
      <c r="D684" s="22"/>
      <c r="E684" s="25"/>
      <c r="F684" s="29"/>
    </row>
    <row r="685" spans="2:6">
      <c r="B685" s="22"/>
      <c r="C685" s="22"/>
      <c r="D685" s="22"/>
      <c r="E685" s="25"/>
      <c r="F685" s="29"/>
    </row>
    <row r="686" spans="2:6">
      <c r="B686" s="22"/>
      <c r="C686" s="22"/>
      <c r="D686" s="22"/>
      <c r="E686" s="25"/>
      <c r="F686" s="29"/>
    </row>
    <row r="687" spans="2:6">
      <c r="B687" s="22"/>
      <c r="C687" s="22"/>
      <c r="D687" s="22"/>
      <c r="E687" s="25"/>
      <c r="F687" s="29"/>
    </row>
    <row r="688" spans="2:6">
      <c r="B688" s="22"/>
      <c r="C688" s="22"/>
      <c r="D688" s="22"/>
      <c r="E688" s="25"/>
      <c r="F688" s="29"/>
    </row>
    <row r="689" spans="2:6">
      <c r="B689" s="22"/>
      <c r="C689" s="22"/>
      <c r="D689" s="22"/>
      <c r="E689" s="25"/>
      <c r="F689" s="29"/>
    </row>
    <row r="690" spans="2:6">
      <c r="B690" s="22"/>
      <c r="C690" s="22"/>
      <c r="D690" s="22"/>
      <c r="E690" s="25"/>
      <c r="F690" s="29"/>
    </row>
    <row r="691" spans="2:6">
      <c r="B691" s="22"/>
      <c r="C691" s="22"/>
      <c r="D691" s="22"/>
      <c r="E691" s="25"/>
      <c r="F691" s="29"/>
    </row>
    <row r="692" spans="2:6">
      <c r="B692" s="22"/>
      <c r="C692" s="22"/>
      <c r="D692" s="22"/>
      <c r="E692" s="25"/>
      <c r="F692" s="29"/>
    </row>
    <row r="693" spans="2:6">
      <c r="B693" s="22"/>
      <c r="C693" s="22"/>
      <c r="D693" s="22"/>
      <c r="E693" s="25"/>
      <c r="F693" s="29"/>
    </row>
    <row r="694" spans="2:6">
      <c r="B694" s="22"/>
      <c r="C694" s="22"/>
      <c r="D694" s="22"/>
      <c r="E694" s="25"/>
      <c r="F694" s="29"/>
    </row>
    <row r="695" spans="2:6">
      <c r="B695" s="22"/>
      <c r="C695" s="22"/>
      <c r="D695" s="22"/>
      <c r="E695" s="25"/>
      <c r="F695" s="29"/>
    </row>
    <row r="696" spans="2:6">
      <c r="B696" s="22"/>
      <c r="C696" s="22"/>
      <c r="D696" s="22"/>
      <c r="E696" s="25"/>
      <c r="F696" s="29"/>
    </row>
    <row r="697" spans="2:6">
      <c r="B697" s="22"/>
      <c r="C697" s="22"/>
      <c r="D697" s="22"/>
      <c r="E697" s="25"/>
      <c r="F697" s="29"/>
    </row>
    <row r="698" spans="2:6">
      <c r="B698" s="22"/>
      <c r="C698" s="22"/>
      <c r="D698" s="22"/>
      <c r="E698" s="25"/>
      <c r="F698" s="29"/>
    </row>
    <row r="699" spans="2:6">
      <c r="B699" s="22"/>
      <c r="C699" s="22"/>
      <c r="D699" s="22"/>
      <c r="E699" s="25"/>
      <c r="F699" s="29"/>
    </row>
    <row r="700" spans="2:6">
      <c r="B700" s="22"/>
      <c r="C700" s="22"/>
      <c r="D700" s="22"/>
      <c r="E700" s="25"/>
      <c r="F700" s="29"/>
    </row>
    <row r="701" spans="2:6">
      <c r="B701" s="22"/>
      <c r="C701" s="22"/>
      <c r="D701" s="22"/>
      <c r="E701" s="25"/>
      <c r="F701" s="29"/>
    </row>
    <row r="702" spans="2:6">
      <c r="B702" s="22"/>
      <c r="C702" s="22"/>
      <c r="D702" s="22"/>
      <c r="E702" s="25"/>
      <c r="F702" s="29"/>
    </row>
    <row r="703" spans="2:6">
      <c r="B703" s="22"/>
      <c r="C703" s="22"/>
      <c r="D703" s="22"/>
      <c r="E703" s="25"/>
      <c r="F703" s="29"/>
    </row>
    <row r="704" spans="2:6">
      <c r="B704" s="22"/>
      <c r="C704" s="22"/>
      <c r="D704" s="22"/>
      <c r="E704" s="25"/>
      <c r="F704" s="29"/>
    </row>
    <row r="705" spans="2:6">
      <c r="B705" s="22"/>
      <c r="C705" s="22"/>
      <c r="D705" s="22"/>
      <c r="E705" s="25"/>
      <c r="F705" s="29"/>
    </row>
    <row r="706" spans="2:6">
      <c r="B706" s="22"/>
      <c r="C706" s="22"/>
      <c r="D706" s="22"/>
      <c r="E706" s="25"/>
      <c r="F706" s="29"/>
    </row>
    <row r="707" spans="2:6">
      <c r="B707" s="22"/>
      <c r="C707" s="22"/>
      <c r="D707" s="22"/>
      <c r="E707" s="25"/>
      <c r="F707" s="29"/>
    </row>
    <row r="708" spans="2:6">
      <c r="B708" s="22"/>
      <c r="C708" s="22"/>
      <c r="D708" s="22"/>
      <c r="E708" s="25"/>
      <c r="F708" s="29"/>
    </row>
    <row r="709" spans="2:6">
      <c r="B709" s="22"/>
      <c r="C709" s="22"/>
      <c r="D709" s="22"/>
      <c r="E709" s="25"/>
      <c r="F709" s="29"/>
    </row>
    <row r="710" spans="2:6">
      <c r="B710" s="22"/>
      <c r="C710" s="22"/>
      <c r="D710" s="22"/>
      <c r="E710" s="25"/>
      <c r="F710" s="29"/>
    </row>
    <row r="711" spans="2:6">
      <c r="B711" s="22"/>
      <c r="C711" s="22"/>
      <c r="D711" s="22"/>
      <c r="E711" s="25"/>
      <c r="F711" s="29"/>
    </row>
    <row r="712" spans="2:6">
      <c r="B712" s="22"/>
      <c r="C712" s="22"/>
      <c r="D712" s="22"/>
      <c r="E712" s="25"/>
      <c r="F712" s="29"/>
    </row>
    <row r="713" spans="2:6">
      <c r="B713" s="22"/>
      <c r="C713" s="22"/>
      <c r="D713" s="22"/>
      <c r="E713" s="25"/>
      <c r="F713" s="29"/>
    </row>
    <row r="714" spans="2:6">
      <c r="B714" s="22"/>
      <c r="C714" s="22"/>
      <c r="D714" s="22"/>
      <c r="E714" s="25"/>
      <c r="F714" s="29"/>
    </row>
    <row r="715" spans="2:6">
      <c r="B715" s="22"/>
      <c r="C715" s="22"/>
      <c r="D715" s="22"/>
      <c r="E715" s="25"/>
      <c r="F715" s="29"/>
    </row>
    <row r="716" spans="2:6">
      <c r="B716" s="22"/>
      <c r="C716" s="22"/>
      <c r="D716" s="22"/>
      <c r="E716" s="25"/>
      <c r="F716" s="29"/>
    </row>
    <row r="717" spans="2:6">
      <c r="B717" s="22"/>
      <c r="C717" s="22"/>
      <c r="D717" s="22"/>
      <c r="E717" s="25"/>
      <c r="F717" s="29"/>
    </row>
    <row r="718" spans="2:6">
      <c r="B718" s="22"/>
      <c r="C718" s="22"/>
      <c r="D718" s="22"/>
      <c r="E718" s="25"/>
      <c r="F718" s="29"/>
    </row>
    <row r="719" spans="2:6">
      <c r="B719" s="22"/>
      <c r="C719" s="22"/>
      <c r="D719" s="22"/>
      <c r="E719" s="25"/>
      <c r="F719" s="29"/>
    </row>
    <row r="720" spans="2:6">
      <c r="B720" s="22"/>
      <c r="C720" s="22"/>
      <c r="D720" s="22"/>
      <c r="E720" s="25"/>
      <c r="F720" s="29"/>
    </row>
    <row r="721" spans="2:6">
      <c r="B721" s="22"/>
      <c r="C721" s="22"/>
      <c r="D721" s="22"/>
      <c r="E721" s="25"/>
      <c r="F721" s="29"/>
    </row>
    <row r="722" spans="2:6">
      <c r="B722" s="22"/>
      <c r="C722" s="22"/>
      <c r="D722" s="22"/>
      <c r="E722" s="25"/>
      <c r="F722" s="29"/>
    </row>
    <row r="723" spans="2:6">
      <c r="B723" s="22"/>
      <c r="C723" s="22"/>
      <c r="D723" s="22"/>
      <c r="E723" s="25"/>
      <c r="F723" s="29"/>
    </row>
    <row r="724" spans="2:6">
      <c r="B724" s="22"/>
      <c r="C724" s="22"/>
      <c r="D724" s="22"/>
      <c r="E724" s="25"/>
      <c r="F724" s="29"/>
    </row>
    <row r="725" spans="2:6">
      <c r="B725" s="22"/>
      <c r="C725" s="22"/>
      <c r="D725" s="22"/>
      <c r="E725" s="25"/>
      <c r="F725" s="29"/>
    </row>
    <row r="726" spans="2:6">
      <c r="B726" s="22"/>
      <c r="C726" s="22"/>
      <c r="D726" s="22"/>
      <c r="E726" s="25"/>
      <c r="F726" s="29"/>
    </row>
    <row r="727" spans="2:6">
      <c r="B727" s="22"/>
      <c r="C727" s="22"/>
      <c r="D727" s="22"/>
      <c r="E727" s="25"/>
      <c r="F727" s="29"/>
    </row>
    <row r="728" spans="2:6">
      <c r="B728" s="22"/>
      <c r="C728" s="22"/>
      <c r="D728" s="22"/>
      <c r="E728" s="25"/>
      <c r="F728" s="29"/>
    </row>
    <row r="729" spans="2:6">
      <c r="B729" s="22"/>
      <c r="C729" s="22"/>
      <c r="D729" s="22"/>
      <c r="E729" s="25"/>
      <c r="F729" s="29"/>
    </row>
    <row r="730" spans="2:6">
      <c r="B730" s="22"/>
      <c r="C730" s="22"/>
      <c r="D730" s="22"/>
      <c r="E730" s="25"/>
      <c r="F730" s="29"/>
    </row>
    <row r="731" spans="2:6">
      <c r="B731" s="22"/>
      <c r="C731" s="22"/>
      <c r="D731" s="22"/>
      <c r="E731" s="25"/>
      <c r="F731" s="29"/>
    </row>
    <row r="732" spans="2:6">
      <c r="B732" s="22"/>
      <c r="C732" s="22"/>
      <c r="D732" s="22"/>
      <c r="E732" s="25"/>
      <c r="F732" s="29"/>
    </row>
    <row r="733" spans="2:6">
      <c r="B733" s="22"/>
      <c r="C733" s="22"/>
      <c r="D733" s="22"/>
      <c r="E733" s="25"/>
      <c r="F733" s="29"/>
    </row>
    <row r="734" spans="2:6">
      <c r="B734" s="22"/>
      <c r="C734" s="22"/>
      <c r="D734" s="22"/>
      <c r="E734" s="25"/>
      <c r="F734" s="29"/>
    </row>
    <row r="735" spans="2:6">
      <c r="B735" s="22"/>
      <c r="C735" s="22"/>
      <c r="D735" s="22"/>
      <c r="E735" s="25"/>
      <c r="F735" s="29"/>
    </row>
    <row r="736" spans="2:6">
      <c r="B736" s="22"/>
      <c r="C736" s="22"/>
      <c r="D736" s="22"/>
      <c r="E736" s="25"/>
      <c r="F736" s="29"/>
    </row>
    <row r="737" spans="2:6">
      <c r="B737" s="22"/>
      <c r="C737" s="22"/>
      <c r="D737" s="22"/>
      <c r="E737" s="25"/>
      <c r="F737" s="29"/>
    </row>
    <row r="738" spans="2:6">
      <c r="B738" s="22"/>
      <c r="C738" s="22"/>
      <c r="D738" s="22"/>
      <c r="E738" s="25"/>
      <c r="F738" s="29"/>
    </row>
    <row r="739" spans="2:6">
      <c r="B739" s="22"/>
      <c r="C739" s="22"/>
      <c r="D739" s="22"/>
      <c r="E739" s="25"/>
      <c r="F739" s="29"/>
    </row>
  </sheetData>
  <mergeCells count="16">
    <mergeCell ref="F15:F21"/>
    <mergeCell ref="A34:A35"/>
    <mergeCell ref="A5:E5"/>
    <mergeCell ref="D15:D21"/>
    <mergeCell ref="E15:E21"/>
    <mergeCell ref="A7:A8"/>
    <mergeCell ref="A10:A11"/>
    <mergeCell ref="A15:A22"/>
    <mergeCell ref="A24:A29"/>
    <mergeCell ref="F10:F11"/>
    <mergeCell ref="A1:F1"/>
    <mergeCell ref="A3:B4"/>
    <mergeCell ref="C3:C4"/>
    <mergeCell ref="D3:D4"/>
    <mergeCell ref="E3:E4"/>
    <mergeCell ref="F3:F4"/>
  </mergeCells>
  <pageMargins left="0.24" right="0.16" top="0.26" bottom="0.2" header="0.2" footer="0.2"/>
  <pageSetup paperSize="9" scale="95" orientation="landscape" verticalDpi="0" r:id="rId1"/>
  <ignoredErrors>
    <ignoredError sqref="A3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A1:Q748"/>
  <sheetViews>
    <sheetView topLeftCell="A4" zoomScale="90" zoomScaleNormal="90" workbookViewId="0">
      <selection activeCell="C12" sqref="C12"/>
    </sheetView>
  </sheetViews>
  <sheetFormatPr defaultRowHeight="13.5"/>
  <cols>
    <col min="1" max="1" width="9.28515625" style="22" customWidth="1"/>
    <col min="2" max="2" width="8.85546875" style="23" customWidth="1"/>
    <col min="3" max="3" width="62.28515625" style="24" customWidth="1"/>
    <col min="4" max="4" width="8" style="22" customWidth="1"/>
    <col min="5" max="5" width="7.5703125" style="22" customWidth="1"/>
    <col min="6" max="6" width="8.28515625" style="22" customWidth="1"/>
    <col min="7" max="7" width="14.7109375" style="25" customWidth="1"/>
    <col min="8" max="8" width="14.5703125" style="26" customWidth="1"/>
    <col min="9" max="9" width="15.85546875" style="62" customWidth="1"/>
    <col min="10" max="10" width="15.5703125" style="239" customWidth="1"/>
    <col min="11" max="11" width="14.5703125" style="62" customWidth="1"/>
    <col min="12" max="12" width="12.7109375" style="34" hidden="1" customWidth="1"/>
    <col min="13" max="13" width="15.85546875" style="34" hidden="1" customWidth="1"/>
    <col min="14" max="14" width="17.28515625" style="34" hidden="1" customWidth="1"/>
    <col min="15" max="15" width="10.5703125" style="22" bestFit="1" customWidth="1"/>
    <col min="16" max="16" width="14.28515625" style="22" bestFit="1" customWidth="1"/>
    <col min="17" max="17" width="17.28515625" style="22" customWidth="1"/>
    <col min="18" max="16384" width="9.140625" style="22"/>
  </cols>
  <sheetData>
    <row r="1" spans="1:17" s="21" customFormat="1" ht="26.25" customHeight="1">
      <c r="A1" s="1713" t="s">
        <v>3</v>
      </c>
      <c r="B1" s="1713"/>
      <c r="C1" s="1713"/>
      <c r="D1" s="1713"/>
      <c r="E1" s="1713"/>
      <c r="F1" s="1713"/>
      <c r="G1" s="1713"/>
      <c r="H1" s="1713"/>
      <c r="I1" s="1713"/>
      <c r="J1" s="1713"/>
      <c r="K1" s="1713"/>
      <c r="L1" s="33"/>
      <c r="M1" s="33"/>
      <c r="N1" s="33"/>
    </row>
    <row r="2" spans="1:17">
      <c r="I2" s="61"/>
      <c r="J2" s="237"/>
      <c r="K2" s="61"/>
    </row>
    <row r="3" spans="1:17" ht="47.25" customHeight="1">
      <c r="A3" s="1714" t="s">
        <v>4</v>
      </c>
      <c r="B3" s="1714"/>
      <c r="C3" s="1714" t="s">
        <v>5</v>
      </c>
      <c r="D3" s="1734" t="s">
        <v>6</v>
      </c>
      <c r="E3" s="1734"/>
      <c r="F3" s="1734"/>
      <c r="G3" s="1715" t="s">
        <v>143</v>
      </c>
      <c r="H3" s="1715" t="s">
        <v>159</v>
      </c>
      <c r="I3" s="1716" t="s">
        <v>70</v>
      </c>
      <c r="J3" s="1735" t="s">
        <v>88</v>
      </c>
      <c r="K3" s="1716" t="s">
        <v>160</v>
      </c>
      <c r="L3" s="1732" t="s">
        <v>72</v>
      </c>
      <c r="M3" s="1732"/>
      <c r="N3" s="1733"/>
    </row>
    <row r="4" spans="1:17" ht="24" customHeight="1">
      <c r="A4" s="1714"/>
      <c r="B4" s="1714"/>
      <c r="C4" s="1714"/>
      <c r="D4" s="100" t="s">
        <v>7</v>
      </c>
      <c r="E4" s="100" t="s">
        <v>8</v>
      </c>
      <c r="F4" s="100" t="s">
        <v>9</v>
      </c>
      <c r="G4" s="1715"/>
      <c r="H4" s="1715"/>
      <c r="I4" s="1716"/>
      <c r="J4" s="1735"/>
      <c r="K4" s="1716"/>
      <c r="L4" s="132" t="s">
        <v>71</v>
      </c>
      <c r="M4" s="32" t="s">
        <v>73</v>
      </c>
      <c r="N4" s="32" t="s">
        <v>74</v>
      </c>
    </row>
    <row r="5" spans="1:17" ht="18.75" customHeight="1">
      <c r="A5" s="100"/>
      <c r="B5" s="100"/>
      <c r="C5" s="506"/>
      <c r="D5" s="55" t="s">
        <v>2</v>
      </c>
      <c r="E5" s="55" t="s">
        <v>2</v>
      </c>
      <c r="F5" s="55" t="s">
        <v>2</v>
      </c>
      <c r="G5" s="240">
        <f>G6+G9++G15+G17+G31+G39</f>
        <v>5995079.71</v>
      </c>
      <c r="H5" s="240">
        <f>H6+H9++H15+H17+H31+H39</f>
        <v>9214748.59712</v>
      </c>
      <c r="I5" s="240">
        <f>I6+I9+I15+I17+I31+I39</f>
        <v>6386217.0999999996</v>
      </c>
      <c r="J5" s="240">
        <f>J6+J9+J15+J17+J31+J39</f>
        <v>6466259.2999999998</v>
      </c>
      <c r="K5" s="240">
        <f>K6+K9+K15+K17+K31+K39</f>
        <v>6479812.6999999993</v>
      </c>
      <c r="L5" s="133" t="e">
        <f>L6+L12+L22+L25+L27+#REF!</f>
        <v>#REF!</v>
      </c>
      <c r="M5" s="31" t="e">
        <f>M6+M12+M22+M25+M27+#REF!</f>
        <v>#REF!</v>
      </c>
      <c r="N5" s="31" t="e">
        <f>N6+N12+N22+N25+N27+#REF!</f>
        <v>#REF!</v>
      </c>
      <c r="P5" s="927"/>
      <c r="Q5" s="928"/>
    </row>
    <row r="6" spans="1:17" s="2" customFormat="1" ht="45" customHeight="1">
      <c r="A6" s="507">
        <v>1016</v>
      </c>
      <c r="B6" s="508"/>
      <c r="C6" s="509" t="s">
        <v>100</v>
      </c>
      <c r="D6" s="510" t="s">
        <v>2</v>
      </c>
      <c r="E6" s="510" t="s">
        <v>2</v>
      </c>
      <c r="F6" s="510" t="s">
        <v>2</v>
      </c>
      <c r="G6" s="243">
        <f>SUM(G7:G8)</f>
        <v>966862.74</v>
      </c>
      <c r="H6" s="243">
        <f>SUM(H7:H8)</f>
        <v>1685569.9000000001</v>
      </c>
      <c r="I6" s="243">
        <f>SUM(I7:I8)</f>
        <v>1663072.0000000002</v>
      </c>
      <c r="J6" s="243">
        <f>SUM(J7:J8)</f>
        <v>1663072.0000000002</v>
      </c>
      <c r="K6" s="243">
        <f>SUM(K7:K8)</f>
        <v>1663072.0000000002</v>
      </c>
      <c r="L6" s="131">
        <f>SUM(L7:L11)</f>
        <v>-200444.39999999985</v>
      </c>
      <c r="M6" s="30">
        <f>SUM(M7:M11)</f>
        <v>-178307.20000000001</v>
      </c>
      <c r="N6" s="30">
        <f>SUM(N7:N11)</f>
        <v>-155837.99999999994</v>
      </c>
      <c r="O6" s="63"/>
      <c r="P6" s="63"/>
    </row>
    <row r="7" spans="1:17" ht="31.5" customHeight="1">
      <c r="A7" s="1663"/>
      <c r="B7" s="371">
        <v>11001</v>
      </c>
      <c r="C7" s="372" t="s">
        <v>27</v>
      </c>
      <c r="D7" s="27" t="s">
        <v>10</v>
      </c>
      <c r="E7" s="27" t="s">
        <v>11</v>
      </c>
      <c r="F7" s="27" t="s">
        <v>12</v>
      </c>
      <c r="G7" s="241">
        <f>AMPOP!G13</f>
        <v>41076.339999999997</v>
      </c>
      <c r="H7" s="241">
        <f>AMPOP!H13</f>
        <v>45461.8</v>
      </c>
      <c r="I7" s="241">
        <f>AMPOP!I13</f>
        <v>45461.8</v>
      </c>
      <c r="J7" s="242">
        <f>AMPOP!J13</f>
        <v>45461.8</v>
      </c>
      <c r="K7" s="241">
        <f>AMPOP!K13</f>
        <v>45461.8</v>
      </c>
      <c r="L7" s="123">
        <f>I7-H7</f>
        <v>0</v>
      </c>
      <c r="M7" s="35">
        <f>J7-H7</f>
        <v>0</v>
      </c>
      <c r="N7" s="35">
        <f>K7-H7</f>
        <v>0</v>
      </c>
    </row>
    <row r="8" spans="1:17" ht="28.5" customHeight="1">
      <c r="A8" s="1663"/>
      <c r="B8" s="371">
        <v>11004</v>
      </c>
      <c r="C8" s="370" t="s">
        <v>368</v>
      </c>
      <c r="D8" s="27" t="s">
        <v>10</v>
      </c>
      <c r="E8" s="28" t="s">
        <v>11</v>
      </c>
      <c r="F8" s="28" t="s">
        <v>12</v>
      </c>
      <c r="G8" s="241">
        <f>AMPOP!G15</f>
        <v>925786.4</v>
      </c>
      <c r="H8" s="241">
        <f>AMPOP!H15</f>
        <v>1640108.1</v>
      </c>
      <c r="I8" s="241">
        <f>AMPOP!I15</f>
        <v>1617610.2000000002</v>
      </c>
      <c r="J8" s="242">
        <f>AMPOP!J15</f>
        <v>1617610.2000000002</v>
      </c>
      <c r="K8" s="241">
        <f>AMPOP!K15</f>
        <v>1617610.2000000002</v>
      </c>
      <c r="L8" s="364"/>
      <c r="M8" s="35"/>
      <c r="N8" s="35"/>
    </row>
    <row r="9" spans="1:17" ht="33.75" customHeight="1">
      <c r="A9" s="511" t="s">
        <v>102</v>
      </c>
      <c r="B9" s="512"/>
      <c r="C9" s="513" t="s">
        <v>128</v>
      </c>
      <c r="D9" s="510" t="s">
        <v>2</v>
      </c>
      <c r="E9" s="510" t="s">
        <v>2</v>
      </c>
      <c r="F9" s="510" t="s">
        <v>2</v>
      </c>
      <c r="G9" s="243">
        <f>SUM(G10:G14)</f>
        <v>1046600.2</v>
      </c>
      <c r="H9" s="243">
        <f t="shared" ref="H9:K9" si="0">SUM(H10:H14)</f>
        <v>1164867.3</v>
      </c>
      <c r="I9" s="243">
        <f t="shared" si="0"/>
        <v>1064645.1000000001</v>
      </c>
      <c r="J9" s="243">
        <f t="shared" si="0"/>
        <v>1075713.7</v>
      </c>
      <c r="K9" s="243">
        <f t="shared" si="0"/>
        <v>1086948.3</v>
      </c>
      <c r="L9" s="123">
        <f t="shared" ref="L9:L11" si="1">I9-H9</f>
        <v>-100222.19999999995</v>
      </c>
      <c r="M9" s="35">
        <f t="shared" ref="M9:M11" si="2">J9-H9</f>
        <v>-89153.600000000093</v>
      </c>
      <c r="N9" s="35">
        <f t="shared" ref="N9:N11" si="3">K9-H9</f>
        <v>-77919</v>
      </c>
    </row>
    <row r="10" spans="1:17" ht="37.5" customHeight="1">
      <c r="A10" s="1729"/>
      <c r="B10" s="373">
        <v>11001</v>
      </c>
      <c r="C10" s="372" t="s">
        <v>129</v>
      </c>
      <c r="D10" s="27" t="s">
        <v>10</v>
      </c>
      <c r="E10" s="28" t="s">
        <v>11</v>
      </c>
      <c r="F10" s="28" t="s">
        <v>12</v>
      </c>
      <c r="G10" s="241">
        <f>AMPOP!G17</f>
        <v>939929.1</v>
      </c>
      <c r="H10" s="241">
        <f>AMPOP!H17</f>
        <v>1065824.7</v>
      </c>
      <c r="I10" s="241">
        <f>AMPOP!I17</f>
        <v>964948.3</v>
      </c>
      <c r="J10" s="242">
        <f>AMPOP!J17</f>
        <v>976016.9</v>
      </c>
      <c r="K10" s="241">
        <f>AMPOP!K17</f>
        <v>987251.5</v>
      </c>
      <c r="L10" s="123">
        <f t="shared" si="1"/>
        <v>-100876.39999999991</v>
      </c>
      <c r="M10" s="35">
        <f t="shared" si="2"/>
        <v>-89807.79999999993</v>
      </c>
      <c r="N10" s="35">
        <f t="shared" si="3"/>
        <v>-78573.199999999953</v>
      </c>
    </row>
    <row r="11" spans="1:17" ht="20.25" customHeight="1">
      <c r="A11" s="1730"/>
      <c r="B11" s="373">
        <v>11002</v>
      </c>
      <c r="C11" s="514" t="s">
        <v>130</v>
      </c>
      <c r="D11" s="27" t="s">
        <v>10</v>
      </c>
      <c r="E11" s="28" t="s">
        <v>11</v>
      </c>
      <c r="F11" s="28" t="s">
        <v>12</v>
      </c>
      <c r="G11" s="241">
        <f>AMPOP!G18</f>
        <v>91155.4</v>
      </c>
      <c r="H11" s="241">
        <f>AMPOP!H18</f>
        <v>99042.6</v>
      </c>
      <c r="I11" s="241">
        <f>AMPOP!I18</f>
        <v>99696.8</v>
      </c>
      <c r="J11" s="242">
        <f>AMPOP!J18</f>
        <v>99696.8</v>
      </c>
      <c r="K11" s="241">
        <f>AMPOP!K18</f>
        <v>99696.8</v>
      </c>
      <c r="L11" s="123">
        <f t="shared" si="1"/>
        <v>654.19999999999709</v>
      </c>
      <c r="M11" s="35">
        <f t="shared" si="2"/>
        <v>654.19999999999709</v>
      </c>
      <c r="N11" s="35">
        <f t="shared" si="3"/>
        <v>654.19999999999709</v>
      </c>
    </row>
    <row r="12" spans="1:17" s="2" customFormat="1" ht="34.5" customHeight="1">
      <c r="A12" s="1730"/>
      <c r="B12" s="373">
        <v>31001</v>
      </c>
      <c r="C12" s="470" t="s">
        <v>369</v>
      </c>
      <c r="D12" s="27" t="s">
        <v>10</v>
      </c>
      <c r="E12" s="28" t="s">
        <v>11</v>
      </c>
      <c r="F12" s="28" t="s">
        <v>12</v>
      </c>
      <c r="G12" s="241">
        <f>AMPOP!G19</f>
        <v>15515.7</v>
      </c>
      <c r="H12" s="241">
        <f>AMPOP!H19</f>
        <v>0</v>
      </c>
      <c r="I12" s="241">
        <f>AMPOP!I19</f>
        <v>0</v>
      </c>
      <c r="J12" s="242">
        <f>AMPOP!J19</f>
        <v>0</v>
      </c>
      <c r="K12" s="241">
        <f>AMPOP!K19</f>
        <v>0</v>
      </c>
      <c r="L12" s="131">
        <f t="shared" ref="L12:N12" si="4">SUM(L15:L21)</f>
        <v>-3360456.5</v>
      </c>
      <c r="M12" s="30">
        <f t="shared" si="4"/>
        <v>-3360456.5</v>
      </c>
      <c r="N12" s="30">
        <f t="shared" si="4"/>
        <v>-3360456.5</v>
      </c>
    </row>
    <row r="13" spans="1:17" s="2" customFormat="1" ht="34.5" customHeight="1">
      <c r="A13" s="1730"/>
      <c r="B13" s="373">
        <v>31002</v>
      </c>
      <c r="C13" s="519" t="s">
        <v>177</v>
      </c>
      <c r="D13" s="27" t="s">
        <v>10</v>
      </c>
      <c r="E13" s="28" t="s">
        <v>11</v>
      </c>
      <c r="F13" s="28" t="s">
        <v>12</v>
      </c>
      <c r="G13" s="241">
        <f>AMPOP!G20</f>
        <v>0</v>
      </c>
      <c r="H13" s="241">
        <f>AMPOP!H20</f>
        <v>0</v>
      </c>
      <c r="I13" s="241">
        <f>AMPOP!I20</f>
        <v>0</v>
      </c>
      <c r="J13" s="242">
        <f>AMPOP!J20</f>
        <v>0</v>
      </c>
      <c r="K13" s="241">
        <f>AMPOP!K20</f>
        <v>0</v>
      </c>
      <c r="L13" s="518"/>
      <c r="M13" s="30"/>
      <c r="N13" s="30"/>
    </row>
    <row r="14" spans="1:17" s="2" customFormat="1" ht="34.5" customHeight="1">
      <c r="A14" s="1731"/>
      <c r="B14" s="373">
        <v>31003</v>
      </c>
      <c r="C14" s="519" t="s">
        <v>178</v>
      </c>
      <c r="D14" s="27" t="s">
        <v>10</v>
      </c>
      <c r="E14" s="28" t="s">
        <v>11</v>
      </c>
      <c r="F14" s="28" t="s">
        <v>12</v>
      </c>
      <c r="G14" s="241">
        <f>AMPOP!G21</f>
        <v>0</v>
      </c>
      <c r="H14" s="241">
        <f>AMPOP!H21</f>
        <v>0</v>
      </c>
      <c r="I14" s="241">
        <f>AMPOP!I21</f>
        <v>0</v>
      </c>
      <c r="J14" s="242">
        <f>AMPOP!J21</f>
        <v>0</v>
      </c>
      <c r="K14" s="241">
        <f>AMPOP!K21</f>
        <v>0</v>
      </c>
      <c r="L14" s="518"/>
      <c r="M14" s="30"/>
      <c r="N14" s="30"/>
    </row>
    <row r="15" spans="1:17" ht="30.75" customHeight="1">
      <c r="A15" s="515" t="s">
        <v>103</v>
      </c>
      <c r="B15" s="508"/>
      <c r="C15" s="509" t="s">
        <v>104</v>
      </c>
      <c r="D15" s="510" t="s">
        <v>2</v>
      </c>
      <c r="E15" s="510" t="s">
        <v>2</v>
      </c>
      <c r="F15" s="510" t="s">
        <v>2</v>
      </c>
      <c r="G15" s="243">
        <f>G16</f>
        <v>0</v>
      </c>
      <c r="H15" s="243">
        <f t="shared" ref="H15:K15" si="5">H16</f>
        <v>524328</v>
      </c>
      <c r="I15" s="243">
        <f t="shared" si="5"/>
        <v>150000</v>
      </c>
      <c r="J15" s="244">
        <f t="shared" si="5"/>
        <v>150000</v>
      </c>
      <c r="K15" s="243">
        <f t="shared" si="5"/>
        <v>150000</v>
      </c>
      <c r="L15" s="123">
        <f t="shared" ref="L15:L41" si="6">I15-H15</f>
        <v>-374328</v>
      </c>
      <c r="M15" s="35">
        <f t="shared" ref="M15:M34" si="7">J15-H15</f>
        <v>-374328</v>
      </c>
      <c r="N15" s="35">
        <f>K15-H15</f>
        <v>-374328</v>
      </c>
    </row>
    <row r="16" spans="1:17" ht="30" customHeight="1">
      <c r="A16" s="504"/>
      <c r="B16" s="374">
        <v>12001</v>
      </c>
      <c r="C16" s="516" t="s">
        <v>105</v>
      </c>
      <c r="D16" s="28" t="s">
        <v>10</v>
      </c>
      <c r="E16" s="28" t="s">
        <v>11</v>
      </c>
      <c r="F16" s="28" t="s">
        <v>12</v>
      </c>
      <c r="G16" s="241">
        <f>AMPOP!G23</f>
        <v>0</v>
      </c>
      <c r="H16" s="241">
        <f>AMPOP!H23</f>
        <v>524328</v>
      </c>
      <c r="I16" s="241">
        <f>AMPOP!I23</f>
        <v>150000</v>
      </c>
      <c r="J16" s="242">
        <f>AMPOP!J23</f>
        <v>150000</v>
      </c>
      <c r="K16" s="241">
        <f>AMPOP!K23</f>
        <v>150000</v>
      </c>
      <c r="L16" s="123">
        <f t="shared" si="6"/>
        <v>-374328</v>
      </c>
      <c r="M16" s="35">
        <f t="shared" si="7"/>
        <v>-374328</v>
      </c>
      <c r="N16" s="35">
        <f>K16-H16</f>
        <v>-374328</v>
      </c>
    </row>
    <row r="17" spans="1:17" ht="36" customHeight="1">
      <c r="A17" s="511" t="s">
        <v>106</v>
      </c>
      <c r="B17" s="512"/>
      <c r="C17" s="513" t="s">
        <v>107</v>
      </c>
      <c r="D17" s="510" t="s">
        <v>2</v>
      </c>
      <c r="E17" s="510" t="s">
        <v>2</v>
      </c>
      <c r="F17" s="510" t="s">
        <v>2</v>
      </c>
      <c r="G17" s="243">
        <f>SUM(G18:G30)</f>
        <v>1790570.5000000002</v>
      </c>
      <c r="H17" s="243">
        <f>SUM(H18:H30)</f>
        <v>3317750.2</v>
      </c>
      <c r="I17" s="243">
        <f>SUM(I18:I30)</f>
        <v>1254189.9999999998</v>
      </c>
      <c r="J17" s="244">
        <f>SUM(J18:J30)</f>
        <v>1254189.9999999998</v>
      </c>
      <c r="K17" s="243">
        <f>SUM(K18:K30)</f>
        <v>1254189.9999999998</v>
      </c>
      <c r="L17" s="123">
        <f t="shared" si="6"/>
        <v>-2063560.2000000004</v>
      </c>
      <c r="M17" s="35">
        <f t="shared" si="7"/>
        <v>-2063560.2000000004</v>
      </c>
      <c r="N17" s="35">
        <f t="shared" ref="N17:N20" si="8">K17-H17</f>
        <v>-2063560.2000000004</v>
      </c>
      <c r="P17" s="927"/>
      <c r="Q17" s="927" t="e">
        <f>P18I18+I31+I9</f>
        <v>#NAME?</v>
      </c>
    </row>
    <row r="18" spans="1:17" ht="57.75" customHeight="1">
      <c r="A18" s="1736"/>
      <c r="B18" s="375">
        <v>11001</v>
      </c>
      <c r="C18" s="514" t="s">
        <v>108</v>
      </c>
      <c r="D18" s="28" t="s">
        <v>10</v>
      </c>
      <c r="E18" s="28" t="s">
        <v>13</v>
      </c>
      <c r="F18" s="28" t="s">
        <v>12</v>
      </c>
      <c r="G18" s="241">
        <f>AMPOP!G25</f>
        <v>231494.39999999999</v>
      </c>
      <c r="H18" s="241">
        <f>AMPOP!H25</f>
        <v>548240.30000000005</v>
      </c>
      <c r="I18" s="241">
        <f>AMPOP!I25</f>
        <v>0</v>
      </c>
      <c r="J18" s="242">
        <f>AMPOP!J25</f>
        <v>0</v>
      </c>
      <c r="K18" s="241">
        <f>AMPOP!K25</f>
        <v>0</v>
      </c>
      <c r="L18" s="123">
        <f t="shared" si="6"/>
        <v>-548240.30000000005</v>
      </c>
      <c r="M18" s="35">
        <f t="shared" si="7"/>
        <v>-548240.30000000005</v>
      </c>
      <c r="N18" s="35">
        <f t="shared" si="8"/>
        <v>-548240.30000000005</v>
      </c>
      <c r="P18" s="22">
        <f>P17/H5</f>
        <v>0</v>
      </c>
    </row>
    <row r="19" spans="1:17" ht="22.5" customHeight="1">
      <c r="A19" s="1728"/>
      <c r="B19" s="375">
        <v>11002</v>
      </c>
      <c r="C19" s="514" t="s">
        <v>109</v>
      </c>
      <c r="D19" s="28" t="s">
        <v>10</v>
      </c>
      <c r="E19" s="28" t="s">
        <v>13</v>
      </c>
      <c r="F19" s="28" t="s">
        <v>12</v>
      </c>
      <c r="G19" s="241">
        <f>AMPOP!G26</f>
        <v>60636.4</v>
      </c>
      <c r="H19" s="241">
        <f>AMPOP!H26</f>
        <v>208238.5</v>
      </c>
      <c r="I19" s="241">
        <f>AMPOP!I26</f>
        <v>208238.5</v>
      </c>
      <c r="J19" s="242">
        <f>AMPOP!J26</f>
        <v>208238.5</v>
      </c>
      <c r="K19" s="241">
        <f>AMPOP!K26</f>
        <v>208238.5</v>
      </c>
      <c r="L19" s="123">
        <f t="shared" si="6"/>
        <v>0</v>
      </c>
      <c r="M19" s="35">
        <f t="shared" si="7"/>
        <v>0</v>
      </c>
      <c r="N19" s="35">
        <f t="shared" si="8"/>
        <v>0</v>
      </c>
    </row>
    <row r="20" spans="1:17" ht="30" customHeight="1">
      <c r="A20" s="1728"/>
      <c r="B20" s="375">
        <v>11003</v>
      </c>
      <c r="C20" s="514" t="s">
        <v>110</v>
      </c>
      <c r="D20" s="28" t="s">
        <v>10</v>
      </c>
      <c r="E20" s="28" t="s">
        <v>13</v>
      </c>
      <c r="F20" s="28" t="s">
        <v>12</v>
      </c>
      <c r="G20" s="241">
        <f>AMPOP!G27</f>
        <v>7590</v>
      </c>
      <c r="H20" s="241">
        <f>AMPOP!H27</f>
        <v>7590.4</v>
      </c>
      <c r="I20" s="241">
        <f>AMPOP!I27</f>
        <v>7590.4</v>
      </c>
      <c r="J20" s="242">
        <f>AMPOP!J27</f>
        <v>7590.4</v>
      </c>
      <c r="K20" s="241">
        <f>AMPOP!K27</f>
        <v>7590.4</v>
      </c>
      <c r="L20" s="123">
        <f t="shared" si="6"/>
        <v>0</v>
      </c>
      <c r="M20" s="35">
        <f t="shared" si="7"/>
        <v>0</v>
      </c>
      <c r="N20" s="35">
        <f t="shared" si="8"/>
        <v>0</v>
      </c>
    </row>
    <row r="21" spans="1:17" ht="45.75" customHeight="1">
      <c r="A21" s="1728"/>
      <c r="B21" s="375">
        <v>11004</v>
      </c>
      <c r="C21" s="372" t="s">
        <v>111</v>
      </c>
      <c r="D21" s="28" t="s">
        <v>10</v>
      </c>
      <c r="E21" s="28" t="s">
        <v>13</v>
      </c>
      <c r="F21" s="28" t="s">
        <v>12</v>
      </c>
      <c r="G21" s="241">
        <f>AMPOP!G28</f>
        <v>303897.7</v>
      </c>
      <c r="H21" s="241">
        <f>AMPOP!H28</f>
        <v>303897.7</v>
      </c>
      <c r="I21" s="241">
        <f>AMPOP!I28</f>
        <v>303897.7</v>
      </c>
      <c r="J21" s="242">
        <f>AMPOP!J28</f>
        <v>303897.7</v>
      </c>
      <c r="K21" s="241">
        <f>AMPOP!K28</f>
        <v>303897.7</v>
      </c>
      <c r="L21" s="123">
        <f t="shared" si="6"/>
        <v>0</v>
      </c>
      <c r="M21" s="35">
        <f t="shared" si="7"/>
        <v>0</v>
      </c>
      <c r="N21" s="35">
        <f>K21-H21</f>
        <v>0</v>
      </c>
    </row>
    <row r="22" spans="1:17" s="2" customFormat="1" ht="46.5" customHeight="1">
      <c r="A22" s="1728"/>
      <c r="B22" s="375">
        <v>11005</v>
      </c>
      <c r="C22" s="514" t="s">
        <v>112</v>
      </c>
      <c r="D22" s="28" t="s">
        <v>10</v>
      </c>
      <c r="E22" s="28" t="s">
        <v>13</v>
      </c>
      <c r="F22" s="28" t="s">
        <v>12</v>
      </c>
      <c r="G22" s="241">
        <f>AMPOP!G29</f>
        <v>157938.29999999999</v>
      </c>
      <c r="H22" s="241">
        <f>AMPOP!H29</f>
        <v>164366.29999999999</v>
      </c>
      <c r="I22" s="241">
        <f>AMPOP!I29</f>
        <v>164366.29999999999</v>
      </c>
      <c r="J22" s="242">
        <f>AMPOP!J29</f>
        <v>164366.29999999999</v>
      </c>
      <c r="K22" s="241">
        <f>AMPOP!K29</f>
        <v>164366.29999999999</v>
      </c>
      <c r="L22" s="131">
        <f t="shared" ref="L22:N22" si="9">L23+L24</f>
        <v>0</v>
      </c>
      <c r="M22" s="30">
        <f t="shared" si="9"/>
        <v>0</v>
      </c>
      <c r="N22" s="30">
        <f t="shared" si="9"/>
        <v>0</v>
      </c>
    </row>
    <row r="23" spans="1:17" ht="46.5" customHeight="1">
      <c r="A23" s="1728"/>
      <c r="B23" s="375">
        <v>11006</v>
      </c>
      <c r="C23" s="514" t="s">
        <v>113</v>
      </c>
      <c r="D23" s="28" t="s">
        <v>10</v>
      </c>
      <c r="E23" s="28" t="s">
        <v>13</v>
      </c>
      <c r="F23" s="28" t="s">
        <v>12</v>
      </c>
      <c r="G23" s="241">
        <f>AMPOP!G30</f>
        <v>156800</v>
      </c>
      <c r="H23" s="241">
        <f>AMPOP!H30</f>
        <v>185280.7</v>
      </c>
      <c r="I23" s="241">
        <f>AMPOP!I30</f>
        <v>185280.7</v>
      </c>
      <c r="J23" s="242">
        <f>AMPOP!J30</f>
        <v>185280.7</v>
      </c>
      <c r="K23" s="241">
        <f>AMPOP!K30</f>
        <v>185280.7</v>
      </c>
      <c r="L23" s="123">
        <f>I23-H23</f>
        <v>0</v>
      </c>
      <c r="M23" s="35">
        <f>J23-H23</f>
        <v>0</v>
      </c>
      <c r="N23" s="35">
        <f>K23-H23</f>
        <v>0</v>
      </c>
    </row>
    <row r="24" spans="1:17" ht="31.5" customHeight="1">
      <c r="A24" s="1728"/>
      <c r="B24" s="375">
        <v>11007</v>
      </c>
      <c r="C24" s="514" t="s">
        <v>114</v>
      </c>
      <c r="D24" s="28" t="s">
        <v>10</v>
      </c>
      <c r="E24" s="28" t="s">
        <v>13</v>
      </c>
      <c r="F24" s="28" t="s">
        <v>12</v>
      </c>
      <c r="G24" s="241">
        <f>AMPOP!G31</f>
        <v>152887.29999999999</v>
      </c>
      <c r="H24" s="241">
        <f>AMPOP!H31</f>
        <v>152887.29999999999</v>
      </c>
      <c r="I24" s="241">
        <f>AMPOP!I31</f>
        <v>152887.29999999999</v>
      </c>
      <c r="J24" s="242">
        <f>AMPOP!J31</f>
        <v>152887.29999999999</v>
      </c>
      <c r="K24" s="241">
        <f>AMPOP!K31</f>
        <v>152887.29999999999</v>
      </c>
      <c r="L24" s="123">
        <f t="shared" ref="L24:L26" si="10">I24-H24</f>
        <v>0</v>
      </c>
      <c r="M24" s="35">
        <f t="shared" ref="M24:M26" si="11">J24-H24</f>
        <v>0</v>
      </c>
      <c r="N24" s="35">
        <f t="shared" ref="N24:N26" si="12">K24-H24</f>
        <v>0</v>
      </c>
    </row>
    <row r="25" spans="1:17" s="21" customFormat="1" ht="33.75" customHeight="1">
      <c r="A25" s="1728"/>
      <c r="B25" s="375">
        <v>11008</v>
      </c>
      <c r="C25" s="514" t="s">
        <v>131</v>
      </c>
      <c r="D25" s="28" t="s">
        <v>10</v>
      </c>
      <c r="E25" s="28" t="s">
        <v>13</v>
      </c>
      <c r="F25" s="28" t="s">
        <v>12</v>
      </c>
      <c r="G25" s="241">
        <f>AMPOP!G32</f>
        <v>54283.3</v>
      </c>
      <c r="H25" s="241">
        <f>AMPOP!H32</f>
        <v>55404.9</v>
      </c>
      <c r="I25" s="241">
        <f>AMPOP!I32</f>
        <v>55404.9</v>
      </c>
      <c r="J25" s="242">
        <f>AMPOP!J32</f>
        <v>55404.9</v>
      </c>
      <c r="K25" s="241">
        <f>AMPOP!K32</f>
        <v>55404.9</v>
      </c>
      <c r="L25" s="131">
        <f>L26</f>
        <v>0</v>
      </c>
      <c r="M25" s="30">
        <f t="shared" ref="M25:N25" si="13">M26</f>
        <v>0</v>
      </c>
      <c r="N25" s="30">
        <f t="shared" si="13"/>
        <v>0</v>
      </c>
    </row>
    <row r="26" spans="1:17" ht="22.5" customHeight="1">
      <c r="A26" s="1728"/>
      <c r="B26" s="375">
        <v>11009</v>
      </c>
      <c r="C26" s="514" t="s">
        <v>132</v>
      </c>
      <c r="D26" s="28" t="s">
        <v>10</v>
      </c>
      <c r="E26" s="28" t="s">
        <v>13</v>
      </c>
      <c r="F26" s="28" t="s">
        <v>12</v>
      </c>
      <c r="G26" s="241">
        <f>AMPOP!G33</f>
        <v>0</v>
      </c>
      <c r="H26" s="241">
        <f>AMPOP!H33</f>
        <v>0</v>
      </c>
      <c r="I26" s="241">
        <f>AMPOP!I33</f>
        <v>0</v>
      </c>
      <c r="J26" s="242">
        <f>AMPOP!J33</f>
        <v>0</v>
      </c>
      <c r="K26" s="241">
        <f>AMPOP!K33</f>
        <v>0</v>
      </c>
      <c r="L26" s="123">
        <f t="shared" si="10"/>
        <v>0</v>
      </c>
      <c r="M26" s="35">
        <f t="shared" si="11"/>
        <v>0</v>
      </c>
      <c r="N26" s="35">
        <f t="shared" si="12"/>
        <v>0</v>
      </c>
    </row>
    <row r="27" spans="1:17" s="21" customFormat="1" ht="48" customHeight="1">
      <c r="A27" s="1728"/>
      <c r="B27" s="375">
        <v>11010</v>
      </c>
      <c r="C27" s="514" t="s">
        <v>115</v>
      </c>
      <c r="D27" s="28" t="s">
        <v>10</v>
      </c>
      <c r="E27" s="28" t="s">
        <v>13</v>
      </c>
      <c r="F27" s="28" t="s">
        <v>12</v>
      </c>
      <c r="G27" s="241">
        <f>AMPOP!G34</f>
        <v>162049.70000000001</v>
      </c>
      <c r="H27" s="241">
        <f>AMPOP!H34</f>
        <v>169524.2</v>
      </c>
      <c r="I27" s="241">
        <f>AMPOP!I34</f>
        <v>169524.2</v>
      </c>
      <c r="J27" s="242">
        <f>AMPOP!J34</f>
        <v>169524.2</v>
      </c>
      <c r="K27" s="241">
        <f>AMPOP!K34</f>
        <v>169524.2</v>
      </c>
      <c r="L27" s="131">
        <f>SUM(L28:L41)</f>
        <v>-2051166.2942399997</v>
      </c>
      <c r="M27" s="30">
        <f>SUM(M28:M41)</f>
        <v>-1913219.0942399995</v>
      </c>
      <c r="N27" s="30">
        <f>SUM(N28:N41)</f>
        <v>-1908581.4942399994</v>
      </c>
    </row>
    <row r="28" spans="1:17" ht="32.25" customHeight="1">
      <c r="A28" s="1728"/>
      <c r="B28" s="375">
        <v>12001</v>
      </c>
      <c r="C28" s="372" t="s">
        <v>16</v>
      </c>
      <c r="D28" s="28" t="s">
        <v>10</v>
      </c>
      <c r="E28" s="28" t="s">
        <v>13</v>
      </c>
      <c r="F28" s="28" t="s">
        <v>12</v>
      </c>
      <c r="G28" s="241">
        <f>AMPOP!G35</f>
        <v>7000</v>
      </c>
      <c r="H28" s="241">
        <f>AMPOP!H35</f>
        <v>7000</v>
      </c>
      <c r="I28" s="241">
        <f>AMPOP!I35</f>
        <v>7000</v>
      </c>
      <c r="J28" s="242">
        <f>AMPOP!J35</f>
        <v>7000</v>
      </c>
      <c r="K28" s="241">
        <f>AMPOP!K35</f>
        <v>7000</v>
      </c>
      <c r="L28" s="123">
        <f t="shared" si="6"/>
        <v>0</v>
      </c>
      <c r="M28" s="35">
        <f t="shared" si="7"/>
        <v>0</v>
      </c>
      <c r="N28" s="35">
        <f t="shared" ref="N28:N34" si="14">K28-H28</f>
        <v>0</v>
      </c>
    </row>
    <row r="29" spans="1:17" ht="76.5" customHeight="1">
      <c r="A29" s="1728"/>
      <c r="B29" s="375">
        <v>12002</v>
      </c>
      <c r="C29" s="514" t="s">
        <v>116</v>
      </c>
      <c r="D29" s="28" t="s">
        <v>10</v>
      </c>
      <c r="E29" s="28" t="s">
        <v>13</v>
      </c>
      <c r="F29" s="28" t="s">
        <v>12</v>
      </c>
      <c r="G29" s="241">
        <f>AMPOP!G37</f>
        <v>424147.6</v>
      </c>
      <c r="H29" s="241">
        <f>AMPOP!H37</f>
        <v>517966.3</v>
      </c>
      <c r="I29" s="241">
        <f>AMPOP!I37</f>
        <v>0</v>
      </c>
      <c r="J29" s="242">
        <f>AMPOP!J37</f>
        <v>0</v>
      </c>
      <c r="K29" s="241">
        <f>AMPOP!K37</f>
        <v>0</v>
      </c>
      <c r="L29" s="123">
        <f t="shared" si="6"/>
        <v>-517966.3</v>
      </c>
      <c r="M29" s="35">
        <f>J29-H29</f>
        <v>-517966.3</v>
      </c>
      <c r="N29" s="35">
        <f>K29-H29</f>
        <v>-517966.3</v>
      </c>
    </row>
    <row r="30" spans="1:17" ht="69" customHeight="1">
      <c r="A30" s="1737"/>
      <c r="B30" s="375">
        <v>32001</v>
      </c>
      <c r="C30" s="517" t="s">
        <v>138</v>
      </c>
      <c r="D30" s="28" t="s">
        <v>10</v>
      </c>
      <c r="E30" s="28" t="s">
        <v>13</v>
      </c>
      <c r="F30" s="28" t="s">
        <v>12</v>
      </c>
      <c r="G30" s="241">
        <f>AMPOP!G38</f>
        <v>71845.8</v>
      </c>
      <c r="H30" s="241">
        <f>AMPOP!H38</f>
        <v>997353.6</v>
      </c>
      <c r="I30" s="241">
        <f>AMPOP!I38</f>
        <v>0</v>
      </c>
      <c r="J30" s="242">
        <f>AMPOP!J38</f>
        <v>0</v>
      </c>
      <c r="K30" s="241">
        <f>AMPOP!K38</f>
        <v>0</v>
      </c>
      <c r="L30" s="123">
        <f t="shared" si="6"/>
        <v>-997353.6</v>
      </c>
      <c r="M30" s="35">
        <f t="shared" si="7"/>
        <v>-997353.6</v>
      </c>
      <c r="N30" s="35">
        <f t="shared" si="14"/>
        <v>-997353.6</v>
      </c>
    </row>
    <row r="31" spans="1:17" ht="27" customHeight="1">
      <c r="A31" s="507" t="s">
        <v>117</v>
      </c>
      <c r="B31" s="508"/>
      <c r="C31" s="509" t="s">
        <v>118</v>
      </c>
      <c r="D31" s="510" t="s">
        <v>2</v>
      </c>
      <c r="E31" s="510" t="s">
        <v>2</v>
      </c>
      <c r="F31" s="510" t="s">
        <v>2</v>
      </c>
      <c r="G31" s="244">
        <f>SUM(G32:G38)</f>
        <v>1848917.97</v>
      </c>
      <c r="H31" s="244">
        <f>SUM(H32:H38)</f>
        <v>2177366.0971199996</v>
      </c>
      <c r="I31" s="244">
        <f>SUM(I32:I38)</f>
        <v>1909442.9</v>
      </c>
      <c r="J31" s="244">
        <f>SUM(J32:J38)</f>
        <v>1978416.5</v>
      </c>
      <c r="K31" s="244">
        <f>SUM(K32:K38)</f>
        <v>1980735.3</v>
      </c>
      <c r="L31" s="123">
        <f t="shared" si="6"/>
        <v>-267923.19711999968</v>
      </c>
      <c r="M31" s="35">
        <f>J31-H31</f>
        <v>-198949.59711999958</v>
      </c>
      <c r="N31" s="35">
        <f t="shared" si="14"/>
        <v>-196630.79711999954</v>
      </c>
    </row>
    <row r="32" spans="1:17" ht="37.5" customHeight="1">
      <c r="A32" s="1729"/>
      <c r="B32" s="373">
        <v>11001</v>
      </c>
      <c r="C32" s="514" t="s">
        <v>119</v>
      </c>
      <c r="D32" s="27" t="s">
        <v>13</v>
      </c>
      <c r="E32" s="27" t="s">
        <v>15</v>
      </c>
      <c r="F32" s="27" t="s">
        <v>15</v>
      </c>
      <c r="G32" s="242">
        <f>AMPOP!G40</f>
        <v>142147.97</v>
      </c>
      <c r="H32" s="242">
        <f>AMPOP!H40</f>
        <v>243654.49712000001</v>
      </c>
      <c r="I32" s="242">
        <f>AMPOP!I40</f>
        <v>247627.8</v>
      </c>
      <c r="J32" s="242">
        <f>AMPOP!J40</f>
        <v>249912.3</v>
      </c>
      <c r="K32" s="242">
        <f>AMPOP!K40</f>
        <v>252231.1</v>
      </c>
      <c r="L32" s="123">
        <f t="shared" si="6"/>
        <v>3973.3028799999738</v>
      </c>
      <c r="M32" s="35">
        <f t="shared" si="7"/>
        <v>6257.8028799999738</v>
      </c>
      <c r="N32" s="35">
        <f>K32-H32</f>
        <v>8576.6028799999913</v>
      </c>
    </row>
    <row r="33" spans="1:14" ht="21.75" customHeight="1">
      <c r="A33" s="1730"/>
      <c r="B33" s="373">
        <v>11002</v>
      </c>
      <c r="C33" s="514" t="s">
        <v>25</v>
      </c>
      <c r="D33" s="27" t="s">
        <v>13</v>
      </c>
      <c r="E33" s="27" t="s">
        <v>15</v>
      </c>
      <c r="F33" s="27" t="s">
        <v>15</v>
      </c>
      <c r="G33" s="242">
        <f>AMPOP!G41</f>
        <v>1335485.8999999999</v>
      </c>
      <c r="H33" s="242">
        <f>AMPOP!H41</f>
        <v>1335485.8999999999</v>
      </c>
      <c r="I33" s="242">
        <f>AMPOP!I41</f>
        <v>1335485.8999999999</v>
      </c>
      <c r="J33" s="242">
        <f>AMPOP!J41</f>
        <v>1335485.8999999999</v>
      </c>
      <c r="K33" s="242">
        <f>AMPOP!K41</f>
        <v>1335485.8999999999</v>
      </c>
      <c r="L33" s="123">
        <f t="shared" si="6"/>
        <v>0</v>
      </c>
      <c r="M33" s="35">
        <f>J33-H33</f>
        <v>0</v>
      </c>
      <c r="N33" s="35">
        <f>K33-H33</f>
        <v>0</v>
      </c>
    </row>
    <row r="34" spans="1:14" ht="24" customHeight="1">
      <c r="A34" s="1730"/>
      <c r="B34" s="373">
        <v>11003</v>
      </c>
      <c r="C34" s="514" t="s">
        <v>120</v>
      </c>
      <c r="D34" s="27" t="s">
        <v>13</v>
      </c>
      <c r="E34" s="27" t="s">
        <v>15</v>
      </c>
      <c r="F34" s="27" t="s">
        <v>15</v>
      </c>
      <c r="G34" s="242">
        <f>AMPOP!G42</f>
        <v>12464.8</v>
      </c>
      <c r="H34" s="242">
        <f>AMPOP!H42</f>
        <v>15000</v>
      </c>
      <c r="I34" s="242">
        <f>AMPOP!I42</f>
        <v>0</v>
      </c>
      <c r="J34" s="242">
        <f>AMPOP!J42</f>
        <v>15000</v>
      </c>
      <c r="K34" s="242">
        <f>AMPOP!K42</f>
        <v>15000</v>
      </c>
      <c r="L34" s="123">
        <f t="shared" si="6"/>
        <v>-15000</v>
      </c>
      <c r="M34" s="35">
        <f t="shared" si="7"/>
        <v>0</v>
      </c>
      <c r="N34" s="35">
        <f t="shared" si="14"/>
        <v>0</v>
      </c>
    </row>
    <row r="35" spans="1:14" ht="26.25" customHeight="1">
      <c r="A35" s="1730"/>
      <c r="B35" s="373">
        <v>11004</v>
      </c>
      <c r="C35" s="370" t="s">
        <v>121</v>
      </c>
      <c r="D35" s="27" t="s">
        <v>13</v>
      </c>
      <c r="E35" s="27" t="s">
        <v>15</v>
      </c>
      <c r="F35" s="27" t="s">
        <v>15</v>
      </c>
      <c r="G35" s="242">
        <f>AMPOP!G43</f>
        <v>7546</v>
      </c>
      <c r="H35" s="242">
        <f>AMPOP!H43</f>
        <v>43710.9</v>
      </c>
      <c r="I35" s="242">
        <f>AMPOP!I43</f>
        <v>43710.9</v>
      </c>
      <c r="J35" s="242">
        <f>AMPOP!J43</f>
        <v>95400</v>
      </c>
      <c r="K35" s="242">
        <f>AMPOP!K43</f>
        <v>95400</v>
      </c>
      <c r="L35" s="123">
        <f t="shared" si="6"/>
        <v>0</v>
      </c>
      <c r="M35" s="35">
        <f t="shared" ref="M35:M41" si="15">J35-H35</f>
        <v>51689.1</v>
      </c>
      <c r="N35" s="35">
        <f t="shared" ref="N35:N41" si="16">K35-H35</f>
        <v>51689.1</v>
      </c>
    </row>
    <row r="36" spans="1:14" ht="23.25" customHeight="1">
      <c r="A36" s="1730"/>
      <c r="B36" s="373">
        <v>11005</v>
      </c>
      <c r="C36" s="514" t="s">
        <v>122</v>
      </c>
      <c r="D36" s="27" t="s">
        <v>13</v>
      </c>
      <c r="E36" s="27" t="s">
        <v>15</v>
      </c>
      <c r="F36" s="27" t="s">
        <v>15</v>
      </c>
      <c r="G36" s="242">
        <f>AMPOP!G44</f>
        <v>0</v>
      </c>
      <c r="H36" s="242">
        <f>AMPOP!H44</f>
        <v>0</v>
      </c>
      <c r="I36" s="242">
        <f>AMPOP!I44</f>
        <v>0</v>
      </c>
      <c r="J36" s="242">
        <f>AMPOP!J44</f>
        <v>0</v>
      </c>
      <c r="K36" s="242">
        <f>AMPOP!K44</f>
        <v>0</v>
      </c>
      <c r="L36" s="123">
        <f t="shared" si="6"/>
        <v>0</v>
      </c>
      <c r="M36" s="35">
        <f t="shared" si="15"/>
        <v>0</v>
      </c>
      <c r="N36" s="35">
        <f t="shared" si="16"/>
        <v>0</v>
      </c>
    </row>
    <row r="37" spans="1:14" ht="23.25" customHeight="1">
      <c r="A37" s="1730"/>
      <c r="B37" s="373">
        <v>32001</v>
      </c>
      <c r="C37" s="514" t="s">
        <v>123</v>
      </c>
      <c r="D37" s="27" t="s">
        <v>13</v>
      </c>
      <c r="E37" s="27" t="s">
        <v>15</v>
      </c>
      <c r="F37" s="27" t="s">
        <v>15</v>
      </c>
      <c r="G37" s="242">
        <f>AMPOP!G45</f>
        <v>282618.3</v>
      </c>
      <c r="H37" s="242">
        <f>AMPOP!H45</f>
        <v>413781.5</v>
      </c>
      <c r="I37" s="242">
        <f>AMPOP!I45</f>
        <v>282618.3</v>
      </c>
      <c r="J37" s="242">
        <f>AMPOP!J45</f>
        <v>282618.3</v>
      </c>
      <c r="K37" s="242">
        <f>AMPOP!K45</f>
        <v>282618.3</v>
      </c>
      <c r="L37" s="123">
        <f t="shared" si="6"/>
        <v>-131163.20000000001</v>
      </c>
      <c r="M37" s="35">
        <f t="shared" si="15"/>
        <v>-131163.20000000001</v>
      </c>
      <c r="N37" s="35">
        <f t="shared" si="16"/>
        <v>-131163.20000000001</v>
      </c>
    </row>
    <row r="38" spans="1:14" ht="20.25" customHeight="1">
      <c r="A38" s="1731"/>
      <c r="B38" s="373">
        <v>32002</v>
      </c>
      <c r="C38" s="514" t="s">
        <v>26</v>
      </c>
      <c r="D38" s="27" t="s">
        <v>13</v>
      </c>
      <c r="E38" s="27" t="s">
        <v>15</v>
      </c>
      <c r="F38" s="27" t="s">
        <v>15</v>
      </c>
      <c r="G38" s="242">
        <f>AMPOP!G46</f>
        <v>68655</v>
      </c>
      <c r="H38" s="242">
        <f>AMPOP!H46</f>
        <v>125733.3</v>
      </c>
      <c r="I38" s="242">
        <f>AMPOP!I46</f>
        <v>0</v>
      </c>
      <c r="J38" s="242">
        <f>AMPOP!J46</f>
        <v>0</v>
      </c>
      <c r="K38" s="242">
        <f>AMPOP!K46</f>
        <v>0</v>
      </c>
      <c r="L38" s="123">
        <f t="shared" si="6"/>
        <v>-125733.3</v>
      </c>
      <c r="M38" s="35">
        <f t="shared" si="15"/>
        <v>-125733.3</v>
      </c>
      <c r="N38" s="35">
        <f t="shared" si="16"/>
        <v>-125733.3</v>
      </c>
    </row>
    <row r="39" spans="1:14" ht="32.25" customHeight="1">
      <c r="A39" s="507" t="s">
        <v>124</v>
      </c>
      <c r="B39" s="508"/>
      <c r="C39" s="509" t="s">
        <v>125</v>
      </c>
      <c r="D39" s="510" t="s">
        <v>2</v>
      </c>
      <c r="E39" s="510" t="s">
        <v>2</v>
      </c>
      <c r="F39" s="510" t="s">
        <v>2</v>
      </c>
      <c r="G39" s="244">
        <f>G40+G41</f>
        <v>342128.3</v>
      </c>
      <c r="H39" s="244">
        <f t="shared" ref="H39:K39" si="17">H40+H41</f>
        <v>344867.1</v>
      </c>
      <c r="I39" s="244">
        <f t="shared" si="17"/>
        <v>344867.1</v>
      </c>
      <c r="J39" s="244">
        <f t="shared" si="17"/>
        <v>344867.1</v>
      </c>
      <c r="K39" s="244">
        <f t="shared" si="17"/>
        <v>344867.1</v>
      </c>
      <c r="L39" s="123">
        <f t="shared" si="6"/>
        <v>0</v>
      </c>
      <c r="M39" s="35">
        <f t="shared" si="15"/>
        <v>0</v>
      </c>
      <c r="N39" s="35">
        <f t="shared" si="16"/>
        <v>0</v>
      </c>
    </row>
    <row r="40" spans="1:14" ht="22.5" customHeight="1">
      <c r="A40" s="1663"/>
      <c r="B40" s="373">
        <v>11001</v>
      </c>
      <c r="C40" s="377" t="s">
        <v>125</v>
      </c>
      <c r="D40" s="27" t="s">
        <v>14</v>
      </c>
      <c r="E40" s="27" t="s">
        <v>15</v>
      </c>
      <c r="F40" s="27" t="s">
        <v>15</v>
      </c>
      <c r="G40" s="242">
        <f>AMPOP!G48</f>
        <v>39356.1</v>
      </c>
      <c r="H40" s="242">
        <f>AMPOP!H48</f>
        <v>42303.1</v>
      </c>
      <c r="I40" s="242">
        <f>AMPOP!I48</f>
        <v>42303.1</v>
      </c>
      <c r="J40" s="242">
        <f>AMPOP!J48</f>
        <v>42303.1</v>
      </c>
      <c r="K40" s="242">
        <f>AMPOP!K48</f>
        <v>42303.1</v>
      </c>
      <c r="L40" s="123">
        <f t="shared" si="6"/>
        <v>0</v>
      </c>
      <c r="M40" s="35">
        <f t="shared" si="15"/>
        <v>0</v>
      </c>
      <c r="N40" s="35">
        <f t="shared" si="16"/>
        <v>0</v>
      </c>
    </row>
    <row r="41" spans="1:14" ht="27" customHeight="1">
      <c r="A41" s="1663"/>
      <c r="B41" s="373">
        <v>11002</v>
      </c>
      <c r="C41" s="370" t="s">
        <v>126</v>
      </c>
      <c r="D41" s="27" t="s">
        <v>14</v>
      </c>
      <c r="E41" s="27" t="s">
        <v>15</v>
      </c>
      <c r="F41" s="27" t="s">
        <v>15</v>
      </c>
      <c r="G41" s="242">
        <f>AMPOP!G49</f>
        <v>302772.2</v>
      </c>
      <c r="H41" s="242">
        <f>AMPOP!H49</f>
        <v>302564</v>
      </c>
      <c r="I41" s="242">
        <f>AMPOP!I49</f>
        <v>302564</v>
      </c>
      <c r="J41" s="242">
        <f>AMPOP!J49</f>
        <v>302564</v>
      </c>
      <c r="K41" s="242">
        <f>AMPOP!K49</f>
        <v>302564</v>
      </c>
      <c r="L41" s="123">
        <f t="shared" si="6"/>
        <v>0</v>
      </c>
      <c r="M41" s="35">
        <f t="shared" si="15"/>
        <v>0</v>
      </c>
      <c r="N41" s="35">
        <f t="shared" si="16"/>
        <v>0</v>
      </c>
    </row>
    <row r="42" spans="1:14">
      <c r="H42" s="25"/>
      <c r="I42" s="29"/>
      <c r="J42" s="238"/>
      <c r="K42" s="29"/>
    </row>
    <row r="43" spans="1:14">
      <c r="H43" s="25"/>
      <c r="I43" s="29"/>
      <c r="J43" s="238"/>
      <c r="K43" s="29"/>
    </row>
    <row r="44" spans="1:14">
      <c r="H44" s="25"/>
      <c r="I44" s="29"/>
      <c r="J44" s="238"/>
      <c r="K44" s="29"/>
    </row>
    <row r="45" spans="1:14">
      <c r="H45" s="25"/>
      <c r="I45" s="29"/>
      <c r="J45" s="238"/>
      <c r="K45" s="29"/>
    </row>
    <row r="46" spans="1:14">
      <c r="H46" s="25"/>
      <c r="I46" s="29"/>
      <c r="J46" s="238"/>
      <c r="K46" s="29"/>
    </row>
    <row r="47" spans="1:14">
      <c r="H47" s="25"/>
      <c r="I47" s="29"/>
      <c r="J47" s="238"/>
      <c r="K47" s="29"/>
    </row>
    <row r="48" spans="1:14">
      <c r="H48" s="25"/>
      <c r="I48" s="29"/>
      <c r="J48" s="238"/>
      <c r="K48" s="29"/>
    </row>
    <row r="49" spans="2:14">
      <c r="H49" s="25"/>
      <c r="I49" s="29"/>
      <c r="J49" s="238"/>
      <c r="K49" s="29"/>
    </row>
    <row r="50" spans="2:14">
      <c r="H50" s="25"/>
      <c r="I50" s="29"/>
      <c r="J50" s="238"/>
      <c r="K50" s="29"/>
    </row>
    <row r="51" spans="2:14">
      <c r="H51" s="25"/>
      <c r="I51" s="29"/>
      <c r="J51" s="238"/>
      <c r="K51" s="29"/>
    </row>
    <row r="52" spans="2:14">
      <c r="B52" s="22"/>
      <c r="C52" s="22"/>
      <c r="G52" s="22"/>
      <c r="H52" s="25"/>
      <c r="I52" s="29"/>
      <c r="J52" s="238"/>
      <c r="K52" s="29"/>
      <c r="L52" s="22"/>
      <c r="M52" s="22"/>
      <c r="N52" s="22"/>
    </row>
    <row r="53" spans="2:14">
      <c r="B53" s="22"/>
      <c r="C53" s="22"/>
      <c r="G53" s="22"/>
      <c r="H53" s="25"/>
      <c r="I53" s="29"/>
      <c r="J53" s="238"/>
      <c r="K53" s="29"/>
      <c r="L53" s="22"/>
      <c r="M53" s="22"/>
      <c r="N53" s="22"/>
    </row>
    <row r="54" spans="2:14">
      <c r="B54" s="22"/>
      <c r="C54" s="22"/>
      <c r="G54" s="22"/>
      <c r="H54" s="25"/>
      <c r="I54" s="29"/>
      <c r="J54" s="238"/>
      <c r="K54" s="29"/>
      <c r="L54" s="22"/>
      <c r="M54" s="22"/>
      <c r="N54" s="22"/>
    </row>
    <row r="55" spans="2:14">
      <c r="B55" s="22"/>
      <c r="C55" s="22"/>
      <c r="G55" s="22"/>
      <c r="H55" s="25"/>
      <c r="I55" s="29"/>
      <c r="J55" s="238"/>
      <c r="K55" s="29"/>
      <c r="L55" s="22"/>
      <c r="M55" s="22"/>
      <c r="N55" s="22"/>
    </row>
    <row r="56" spans="2:14">
      <c r="B56" s="22"/>
      <c r="C56" s="22"/>
      <c r="G56" s="22"/>
      <c r="H56" s="25"/>
      <c r="I56" s="29"/>
      <c r="J56" s="238"/>
      <c r="K56" s="29"/>
      <c r="L56" s="22"/>
      <c r="M56" s="22"/>
      <c r="N56" s="22"/>
    </row>
    <row r="57" spans="2:14">
      <c r="B57" s="22"/>
      <c r="C57" s="22"/>
      <c r="G57" s="22"/>
      <c r="H57" s="25"/>
      <c r="I57" s="29"/>
      <c r="J57" s="238"/>
      <c r="K57" s="29"/>
      <c r="L57" s="22"/>
      <c r="M57" s="22"/>
      <c r="N57" s="22"/>
    </row>
    <row r="58" spans="2:14">
      <c r="B58" s="22"/>
      <c r="C58" s="22"/>
      <c r="G58" s="22"/>
      <c r="H58" s="25"/>
      <c r="I58" s="29"/>
      <c r="J58" s="238"/>
      <c r="K58" s="29"/>
      <c r="L58" s="22"/>
      <c r="M58" s="22"/>
      <c r="N58" s="22"/>
    </row>
    <row r="59" spans="2:14">
      <c r="B59" s="22"/>
      <c r="C59" s="22"/>
      <c r="G59" s="22"/>
      <c r="H59" s="25"/>
      <c r="I59" s="29"/>
      <c r="J59" s="238"/>
      <c r="K59" s="29"/>
      <c r="L59" s="22"/>
      <c r="M59" s="22"/>
      <c r="N59" s="22"/>
    </row>
    <row r="60" spans="2:14">
      <c r="B60" s="22"/>
      <c r="C60" s="22"/>
      <c r="G60" s="22"/>
      <c r="H60" s="25"/>
      <c r="I60" s="29"/>
      <c r="J60" s="238"/>
      <c r="K60" s="29"/>
      <c r="L60" s="22"/>
      <c r="M60" s="22"/>
      <c r="N60" s="22"/>
    </row>
    <row r="61" spans="2:14">
      <c r="B61" s="22"/>
      <c r="C61" s="22"/>
      <c r="G61" s="22"/>
      <c r="H61" s="25"/>
      <c r="I61" s="29"/>
      <c r="J61" s="238"/>
      <c r="K61" s="29"/>
      <c r="L61" s="22"/>
      <c r="M61" s="22"/>
      <c r="N61" s="22"/>
    </row>
    <row r="62" spans="2:14">
      <c r="B62" s="22"/>
      <c r="C62" s="22"/>
      <c r="G62" s="22"/>
      <c r="H62" s="25"/>
      <c r="I62" s="29"/>
      <c r="J62" s="238"/>
      <c r="K62" s="29"/>
      <c r="L62" s="22"/>
      <c r="M62" s="22"/>
      <c r="N62" s="22"/>
    </row>
    <row r="63" spans="2:14">
      <c r="B63" s="22"/>
      <c r="C63" s="22"/>
      <c r="G63" s="22"/>
      <c r="H63" s="25"/>
      <c r="I63" s="29"/>
      <c r="J63" s="238"/>
      <c r="K63" s="29"/>
      <c r="L63" s="22"/>
      <c r="M63" s="22"/>
      <c r="N63" s="22"/>
    </row>
    <row r="64" spans="2:14">
      <c r="B64" s="22"/>
      <c r="C64" s="22"/>
      <c r="G64" s="22"/>
      <c r="H64" s="25"/>
      <c r="I64" s="29"/>
      <c r="J64" s="238"/>
      <c r="K64" s="29"/>
      <c r="L64" s="22"/>
      <c r="M64" s="22"/>
      <c r="N64" s="22"/>
    </row>
    <row r="65" spans="2:14">
      <c r="B65" s="22"/>
      <c r="C65" s="22"/>
      <c r="G65" s="22"/>
      <c r="H65" s="25"/>
      <c r="I65" s="29"/>
      <c r="J65" s="238"/>
      <c r="K65" s="29"/>
      <c r="L65" s="22"/>
      <c r="M65" s="22"/>
      <c r="N65" s="22"/>
    </row>
    <row r="66" spans="2:14">
      <c r="B66" s="22"/>
      <c r="C66" s="22"/>
      <c r="G66" s="22"/>
      <c r="H66" s="25"/>
      <c r="I66" s="29"/>
      <c r="J66" s="238"/>
      <c r="K66" s="29"/>
      <c r="L66" s="22"/>
      <c r="M66" s="22"/>
      <c r="N66" s="22"/>
    </row>
    <row r="67" spans="2:14">
      <c r="B67" s="22"/>
      <c r="C67" s="22"/>
      <c r="G67" s="22"/>
      <c r="H67" s="25"/>
      <c r="I67" s="29"/>
      <c r="J67" s="238"/>
      <c r="K67" s="29"/>
      <c r="L67" s="22"/>
      <c r="M67" s="22"/>
      <c r="N67" s="22"/>
    </row>
    <row r="68" spans="2:14">
      <c r="B68" s="22"/>
      <c r="C68" s="22"/>
      <c r="G68" s="22"/>
      <c r="H68" s="25"/>
      <c r="I68" s="29"/>
      <c r="J68" s="238"/>
      <c r="K68" s="29"/>
      <c r="L68" s="22"/>
      <c r="M68" s="22"/>
      <c r="N68" s="22"/>
    </row>
    <row r="69" spans="2:14">
      <c r="B69" s="22"/>
      <c r="C69" s="22"/>
      <c r="G69" s="22"/>
      <c r="H69" s="25"/>
      <c r="I69" s="29"/>
      <c r="J69" s="238"/>
      <c r="K69" s="29"/>
      <c r="L69" s="22"/>
      <c r="M69" s="22"/>
      <c r="N69" s="22"/>
    </row>
    <row r="70" spans="2:14">
      <c r="B70" s="22"/>
      <c r="C70" s="22"/>
      <c r="G70" s="22"/>
      <c r="H70" s="25"/>
      <c r="I70" s="29"/>
      <c r="J70" s="238"/>
      <c r="K70" s="29"/>
      <c r="L70" s="22"/>
      <c r="M70" s="22"/>
      <c r="N70" s="22"/>
    </row>
    <row r="71" spans="2:14">
      <c r="B71" s="22"/>
      <c r="C71" s="22"/>
      <c r="G71" s="22"/>
      <c r="H71" s="25"/>
      <c r="I71" s="29"/>
      <c r="J71" s="238"/>
      <c r="K71" s="29"/>
      <c r="L71" s="22"/>
      <c r="M71" s="22"/>
      <c r="N71" s="22"/>
    </row>
    <row r="72" spans="2:14">
      <c r="B72" s="22"/>
      <c r="C72" s="22"/>
      <c r="G72" s="22"/>
      <c r="H72" s="25"/>
      <c r="I72" s="29"/>
      <c r="J72" s="238"/>
      <c r="K72" s="29"/>
      <c r="L72" s="22"/>
      <c r="M72" s="22"/>
      <c r="N72" s="22"/>
    </row>
    <row r="73" spans="2:14">
      <c r="B73" s="22"/>
      <c r="C73" s="22"/>
      <c r="G73" s="22"/>
      <c r="H73" s="25"/>
      <c r="I73" s="29"/>
      <c r="J73" s="238"/>
      <c r="K73" s="29"/>
      <c r="L73" s="22"/>
      <c r="M73" s="22"/>
      <c r="N73" s="22"/>
    </row>
    <row r="74" spans="2:14">
      <c r="B74" s="22"/>
      <c r="C74" s="22"/>
      <c r="G74" s="22"/>
      <c r="H74" s="25"/>
      <c r="I74" s="29"/>
      <c r="J74" s="238"/>
      <c r="K74" s="29"/>
      <c r="L74" s="22"/>
      <c r="M74" s="22"/>
      <c r="N74" s="22"/>
    </row>
    <row r="75" spans="2:14">
      <c r="B75" s="22"/>
      <c r="C75" s="22"/>
      <c r="G75" s="22"/>
      <c r="H75" s="25"/>
      <c r="I75" s="29"/>
      <c r="J75" s="238"/>
      <c r="K75" s="29"/>
      <c r="L75" s="22"/>
      <c r="M75" s="22"/>
      <c r="N75" s="22"/>
    </row>
    <row r="76" spans="2:14">
      <c r="B76" s="22"/>
      <c r="C76" s="22"/>
      <c r="G76" s="22"/>
      <c r="H76" s="25"/>
      <c r="I76" s="29"/>
      <c r="J76" s="238"/>
      <c r="K76" s="29"/>
      <c r="L76" s="22"/>
      <c r="M76" s="22"/>
      <c r="N76" s="22"/>
    </row>
    <row r="77" spans="2:14">
      <c r="B77" s="22"/>
      <c r="C77" s="22"/>
      <c r="G77" s="22"/>
      <c r="H77" s="25"/>
      <c r="I77" s="29"/>
      <c r="J77" s="238"/>
      <c r="K77" s="29"/>
      <c r="L77" s="22"/>
      <c r="M77" s="22"/>
      <c r="N77" s="22"/>
    </row>
    <row r="78" spans="2:14">
      <c r="B78" s="22"/>
      <c r="C78" s="22"/>
      <c r="G78" s="22"/>
      <c r="H78" s="25"/>
      <c r="I78" s="29"/>
      <c r="J78" s="238"/>
      <c r="K78" s="29"/>
      <c r="L78" s="22"/>
      <c r="M78" s="22"/>
      <c r="N78" s="22"/>
    </row>
    <row r="79" spans="2:14">
      <c r="B79" s="22"/>
      <c r="C79" s="22"/>
      <c r="G79" s="22"/>
      <c r="H79" s="25"/>
      <c r="I79" s="29"/>
      <c r="J79" s="238"/>
      <c r="K79" s="29"/>
      <c r="L79" s="22"/>
      <c r="M79" s="22"/>
      <c r="N79" s="22"/>
    </row>
    <row r="80" spans="2:14">
      <c r="B80" s="22"/>
      <c r="C80" s="22"/>
      <c r="G80" s="22"/>
      <c r="H80" s="25"/>
      <c r="I80" s="29"/>
      <c r="J80" s="238"/>
      <c r="K80" s="29"/>
      <c r="L80" s="22"/>
      <c r="M80" s="22"/>
      <c r="N80" s="22"/>
    </row>
    <row r="81" spans="2:14">
      <c r="B81" s="22"/>
      <c r="C81" s="22"/>
      <c r="G81" s="22"/>
      <c r="H81" s="25"/>
      <c r="I81" s="29"/>
      <c r="J81" s="238"/>
      <c r="K81" s="29"/>
      <c r="L81" s="22"/>
      <c r="M81" s="22"/>
      <c r="N81" s="22"/>
    </row>
    <row r="82" spans="2:14">
      <c r="B82" s="22"/>
      <c r="C82" s="22"/>
      <c r="G82" s="22"/>
      <c r="H82" s="25"/>
      <c r="I82" s="29"/>
      <c r="J82" s="238"/>
      <c r="K82" s="29"/>
      <c r="L82" s="22"/>
      <c r="M82" s="22"/>
      <c r="N82" s="22"/>
    </row>
    <row r="83" spans="2:14">
      <c r="B83" s="22"/>
      <c r="C83" s="22"/>
      <c r="G83" s="22"/>
      <c r="H83" s="25"/>
      <c r="I83" s="29"/>
      <c r="J83" s="238"/>
      <c r="K83" s="29"/>
      <c r="L83" s="22"/>
      <c r="M83" s="22"/>
      <c r="N83" s="22"/>
    </row>
    <row r="84" spans="2:14">
      <c r="B84" s="22"/>
      <c r="C84" s="22"/>
      <c r="G84" s="22"/>
      <c r="H84" s="25"/>
      <c r="I84" s="29"/>
      <c r="J84" s="238"/>
      <c r="K84" s="29"/>
      <c r="L84" s="22"/>
      <c r="M84" s="22"/>
      <c r="N84" s="22"/>
    </row>
    <row r="85" spans="2:14">
      <c r="B85" s="22"/>
      <c r="C85" s="22"/>
      <c r="G85" s="22"/>
      <c r="H85" s="25"/>
      <c r="I85" s="29"/>
      <c r="J85" s="238"/>
      <c r="K85" s="29"/>
      <c r="L85" s="22"/>
      <c r="M85" s="22"/>
      <c r="N85" s="22"/>
    </row>
    <row r="86" spans="2:14">
      <c r="B86" s="22"/>
      <c r="C86" s="22"/>
      <c r="G86" s="22"/>
      <c r="H86" s="25"/>
      <c r="I86" s="29"/>
      <c r="J86" s="238"/>
      <c r="K86" s="29"/>
      <c r="L86" s="22"/>
      <c r="M86" s="22"/>
      <c r="N86" s="22"/>
    </row>
    <row r="87" spans="2:14">
      <c r="B87" s="22"/>
      <c r="C87" s="22"/>
      <c r="G87" s="22"/>
      <c r="H87" s="25"/>
      <c r="I87" s="29"/>
      <c r="J87" s="238"/>
      <c r="K87" s="29"/>
      <c r="L87" s="22"/>
      <c r="M87" s="22"/>
      <c r="N87" s="22"/>
    </row>
    <row r="88" spans="2:14">
      <c r="B88" s="22"/>
      <c r="C88" s="22"/>
      <c r="G88" s="22"/>
      <c r="H88" s="25"/>
      <c r="I88" s="29"/>
      <c r="J88" s="238"/>
      <c r="K88" s="29"/>
      <c r="L88" s="22"/>
      <c r="M88" s="22"/>
      <c r="N88" s="22"/>
    </row>
    <row r="89" spans="2:14">
      <c r="B89" s="22"/>
      <c r="C89" s="22"/>
      <c r="G89" s="22"/>
      <c r="H89" s="25"/>
      <c r="I89" s="29"/>
      <c r="J89" s="238"/>
      <c r="K89" s="29"/>
      <c r="L89" s="22"/>
      <c r="M89" s="22"/>
      <c r="N89" s="22"/>
    </row>
    <row r="90" spans="2:14">
      <c r="B90" s="22"/>
      <c r="C90" s="22"/>
      <c r="G90" s="22"/>
      <c r="H90" s="25"/>
      <c r="I90" s="29"/>
      <c r="J90" s="238"/>
      <c r="K90" s="29"/>
      <c r="L90" s="22"/>
      <c r="M90" s="22"/>
      <c r="N90" s="22"/>
    </row>
    <row r="91" spans="2:14">
      <c r="B91" s="22"/>
      <c r="C91" s="22"/>
      <c r="G91" s="22"/>
      <c r="H91" s="25"/>
      <c r="I91" s="29"/>
      <c r="J91" s="238"/>
      <c r="K91" s="29"/>
      <c r="L91" s="22"/>
      <c r="M91" s="22"/>
      <c r="N91" s="22"/>
    </row>
    <row r="92" spans="2:14">
      <c r="B92" s="22"/>
      <c r="C92" s="22"/>
      <c r="G92" s="22"/>
      <c r="H92" s="25"/>
      <c r="I92" s="29"/>
      <c r="J92" s="238"/>
      <c r="K92" s="29"/>
      <c r="L92" s="22"/>
      <c r="M92" s="22"/>
      <c r="N92" s="22"/>
    </row>
    <row r="93" spans="2:14">
      <c r="B93" s="22"/>
      <c r="C93" s="22"/>
      <c r="G93" s="22"/>
      <c r="H93" s="25"/>
      <c r="I93" s="29"/>
      <c r="J93" s="238"/>
      <c r="K93" s="29"/>
      <c r="L93" s="22"/>
      <c r="M93" s="22"/>
      <c r="N93" s="22"/>
    </row>
    <row r="94" spans="2:14">
      <c r="B94" s="22"/>
      <c r="C94" s="22"/>
      <c r="G94" s="22"/>
      <c r="H94" s="25"/>
      <c r="I94" s="29"/>
      <c r="J94" s="238"/>
      <c r="K94" s="29"/>
      <c r="L94" s="22"/>
      <c r="M94" s="22"/>
      <c r="N94" s="22"/>
    </row>
    <row r="95" spans="2:14">
      <c r="B95" s="22"/>
      <c r="C95" s="22"/>
      <c r="G95" s="22"/>
      <c r="H95" s="25"/>
      <c r="I95" s="29"/>
      <c r="J95" s="238"/>
      <c r="K95" s="29"/>
      <c r="L95" s="22"/>
      <c r="M95" s="22"/>
      <c r="N95" s="22"/>
    </row>
    <row r="96" spans="2:14">
      <c r="B96" s="22"/>
      <c r="C96" s="22"/>
      <c r="G96" s="22"/>
      <c r="H96" s="25"/>
      <c r="I96" s="29"/>
      <c r="J96" s="238"/>
      <c r="K96" s="29"/>
      <c r="L96" s="22"/>
      <c r="M96" s="22"/>
      <c r="N96" s="22"/>
    </row>
    <row r="97" spans="2:14">
      <c r="B97" s="22"/>
      <c r="C97" s="22"/>
      <c r="G97" s="22"/>
      <c r="H97" s="25"/>
      <c r="I97" s="29"/>
      <c r="J97" s="238"/>
      <c r="K97" s="29"/>
      <c r="L97" s="22"/>
      <c r="M97" s="22"/>
      <c r="N97" s="22"/>
    </row>
    <row r="98" spans="2:14">
      <c r="B98" s="22"/>
      <c r="C98" s="22"/>
      <c r="G98" s="22"/>
      <c r="H98" s="25"/>
      <c r="I98" s="29"/>
      <c r="J98" s="238"/>
      <c r="K98" s="29"/>
      <c r="L98" s="22"/>
      <c r="M98" s="22"/>
      <c r="N98" s="22"/>
    </row>
    <row r="99" spans="2:14">
      <c r="B99" s="22"/>
      <c r="C99" s="22"/>
      <c r="G99" s="22"/>
      <c r="H99" s="25"/>
      <c r="I99" s="29"/>
      <c r="J99" s="238"/>
      <c r="K99" s="29"/>
      <c r="L99" s="22"/>
      <c r="M99" s="22"/>
      <c r="N99" s="22"/>
    </row>
    <row r="100" spans="2:14">
      <c r="B100" s="22"/>
      <c r="C100" s="22"/>
      <c r="G100" s="22"/>
      <c r="H100" s="25"/>
      <c r="I100" s="29"/>
      <c r="J100" s="238"/>
      <c r="K100" s="29"/>
      <c r="L100" s="22"/>
      <c r="M100" s="22"/>
      <c r="N100" s="22"/>
    </row>
    <row r="101" spans="2:14">
      <c r="B101" s="22"/>
      <c r="C101" s="22"/>
      <c r="G101" s="22"/>
      <c r="H101" s="25"/>
      <c r="I101" s="29"/>
      <c r="J101" s="238"/>
      <c r="K101" s="29"/>
      <c r="L101" s="22"/>
      <c r="M101" s="22"/>
      <c r="N101" s="22"/>
    </row>
    <row r="102" spans="2:14">
      <c r="B102" s="22"/>
      <c r="C102" s="22"/>
      <c r="G102" s="22"/>
      <c r="H102" s="25"/>
      <c r="I102" s="29"/>
      <c r="J102" s="238"/>
      <c r="K102" s="29"/>
      <c r="L102" s="22"/>
      <c r="M102" s="22"/>
      <c r="N102" s="22"/>
    </row>
    <row r="103" spans="2:14">
      <c r="B103" s="22"/>
      <c r="C103" s="22"/>
      <c r="G103" s="22"/>
      <c r="H103" s="25"/>
      <c r="I103" s="29"/>
      <c r="J103" s="238"/>
      <c r="K103" s="29"/>
      <c r="L103" s="22"/>
      <c r="M103" s="22"/>
      <c r="N103" s="22"/>
    </row>
    <row r="104" spans="2:14">
      <c r="B104" s="22"/>
      <c r="C104" s="22"/>
      <c r="G104" s="22"/>
      <c r="H104" s="25"/>
      <c r="I104" s="29"/>
      <c r="J104" s="238"/>
      <c r="K104" s="29"/>
      <c r="L104" s="22"/>
      <c r="M104" s="22"/>
      <c r="N104" s="22"/>
    </row>
    <row r="105" spans="2:14">
      <c r="B105" s="22"/>
      <c r="C105" s="22"/>
      <c r="G105" s="22"/>
      <c r="H105" s="25"/>
      <c r="I105" s="29"/>
      <c r="J105" s="238"/>
      <c r="K105" s="29"/>
      <c r="L105" s="22"/>
      <c r="M105" s="22"/>
      <c r="N105" s="22"/>
    </row>
    <row r="106" spans="2:14">
      <c r="B106" s="22"/>
      <c r="C106" s="22"/>
      <c r="G106" s="22"/>
      <c r="H106" s="25"/>
      <c r="I106" s="29"/>
      <c r="J106" s="238"/>
      <c r="K106" s="29"/>
      <c r="L106" s="22"/>
      <c r="M106" s="22"/>
      <c r="N106" s="22"/>
    </row>
    <row r="107" spans="2:14">
      <c r="B107" s="22"/>
      <c r="C107" s="22"/>
      <c r="G107" s="22"/>
      <c r="H107" s="25"/>
      <c r="I107" s="29"/>
      <c r="J107" s="238"/>
      <c r="K107" s="29"/>
      <c r="L107" s="22"/>
      <c r="M107" s="22"/>
      <c r="N107" s="22"/>
    </row>
    <row r="108" spans="2:14">
      <c r="B108" s="22"/>
      <c r="C108" s="22"/>
      <c r="G108" s="22"/>
      <c r="H108" s="25"/>
      <c r="I108" s="29"/>
      <c r="J108" s="238"/>
      <c r="K108" s="29"/>
      <c r="L108" s="22"/>
      <c r="M108" s="22"/>
      <c r="N108" s="22"/>
    </row>
    <row r="109" spans="2:14">
      <c r="B109" s="22"/>
      <c r="C109" s="22"/>
      <c r="G109" s="22"/>
      <c r="H109" s="25"/>
      <c r="I109" s="29"/>
      <c r="J109" s="238"/>
      <c r="K109" s="29"/>
      <c r="L109" s="22"/>
      <c r="M109" s="22"/>
      <c r="N109" s="22"/>
    </row>
    <row r="110" spans="2:14">
      <c r="B110" s="22"/>
      <c r="C110" s="22"/>
      <c r="G110" s="22"/>
      <c r="H110" s="25"/>
      <c r="I110" s="29"/>
      <c r="J110" s="238"/>
      <c r="K110" s="29"/>
      <c r="L110" s="22"/>
      <c r="M110" s="22"/>
      <c r="N110" s="22"/>
    </row>
    <row r="111" spans="2:14">
      <c r="B111" s="22"/>
      <c r="C111" s="22"/>
      <c r="G111" s="22"/>
      <c r="H111" s="25"/>
      <c r="I111" s="29"/>
      <c r="J111" s="238"/>
      <c r="K111" s="29"/>
      <c r="L111" s="22"/>
      <c r="M111" s="22"/>
      <c r="N111" s="22"/>
    </row>
    <row r="112" spans="2:14">
      <c r="B112" s="22"/>
      <c r="C112" s="22"/>
      <c r="G112" s="22"/>
      <c r="H112" s="25"/>
      <c r="I112" s="29"/>
      <c r="J112" s="238"/>
      <c r="K112" s="29"/>
      <c r="L112" s="22"/>
      <c r="M112" s="22"/>
      <c r="N112" s="22"/>
    </row>
    <row r="113" spans="2:14">
      <c r="B113" s="22"/>
      <c r="C113" s="22"/>
      <c r="G113" s="22"/>
      <c r="H113" s="25"/>
      <c r="I113" s="29"/>
      <c r="J113" s="238"/>
      <c r="K113" s="29"/>
      <c r="L113" s="22"/>
      <c r="M113" s="22"/>
      <c r="N113" s="22"/>
    </row>
    <row r="114" spans="2:14">
      <c r="B114" s="22"/>
      <c r="C114" s="22"/>
      <c r="G114" s="22"/>
      <c r="H114" s="25"/>
      <c r="I114" s="29"/>
      <c r="J114" s="238"/>
      <c r="K114" s="29"/>
      <c r="L114" s="22"/>
      <c r="M114" s="22"/>
      <c r="N114" s="22"/>
    </row>
    <row r="115" spans="2:14">
      <c r="B115" s="22"/>
      <c r="C115" s="22"/>
      <c r="G115" s="22"/>
      <c r="H115" s="25"/>
      <c r="I115" s="29"/>
      <c r="J115" s="238"/>
      <c r="K115" s="29"/>
      <c r="L115" s="22"/>
      <c r="M115" s="22"/>
      <c r="N115" s="22"/>
    </row>
    <row r="116" spans="2:14">
      <c r="B116" s="22"/>
      <c r="C116" s="22"/>
      <c r="G116" s="22"/>
      <c r="H116" s="25"/>
      <c r="I116" s="29"/>
      <c r="J116" s="238"/>
      <c r="K116" s="29"/>
      <c r="L116" s="22"/>
      <c r="M116" s="22"/>
      <c r="N116" s="22"/>
    </row>
    <row r="117" spans="2:14">
      <c r="B117" s="22"/>
      <c r="C117" s="22"/>
      <c r="G117" s="22"/>
      <c r="H117" s="25"/>
      <c r="I117" s="29"/>
      <c r="J117" s="238"/>
      <c r="K117" s="29"/>
      <c r="L117" s="22"/>
      <c r="M117" s="22"/>
      <c r="N117" s="22"/>
    </row>
    <row r="118" spans="2:14">
      <c r="B118" s="22"/>
      <c r="C118" s="22"/>
      <c r="G118" s="22"/>
      <c r="H118" s="25"/>
      <c r="I118" s="29"/>
      <c r="J118" s="238"/>
      <c r="K118" s="29"/>
      <c r="L118" s="22"/>
      <c r="M118" s="22"/>
      <c r="N118" s="22"/>
    </row>
    <row r="119" spans="2:14">
      <c r="B119" s="22"/>
      <c r="C119" s="22"/>
      <c r="G119" s="22"/>
      <c r="H119" s="25"/>
      <c r="I119" s="29"/>
      <c r="J119" s="238"/>
      <c r="K119" s="29"/>
      <c r="L119" s="22"/>
      <c r="M119" s="22"/>
      <c r="N119" s="22"/>
    </row>
    <row r="120" spans="2:14">
      <c r="B120" s="22"/>
      <c r="C120" s="22"/>
      <c r="G120" s="22"/>
      <c r="H120" s="25"/>
      <c r="I120" s="29"/>
      <c r="J120" s="238"/>
      <c r="K120" s="29"/>
      <c r="L120" s="22"/>
      <c r="M120" s="22"/>
      <c r="N120" s="22"/>
    </row>
    <row r="121" spans="2:14">
      <c r="B121" s="22"/>
      <c r="C121" s="22"/>
      <c r="G121" s="22"/>
      <c r="H121" s="25"/>
      <c r="I121" s="29"/>
      <c r="J121" s="238"/>
      <c r="K121" s="29"/>
      <c r="L121" s="22"/>
      <c r="M121" s="22"/>
      <c r="N121" s="22"/>
    </row>
    <row r="122" spans="2:14">
      <c r="B122" s="22"/>
      <c r="C122" s="22"/>
      <c r="G122" s="22"/>
      <c r="H122" s="25"/>
      <c r="I122" s="29"/>
      <c r="J122" s="238"/>
      <c r="K122" s="29"/>
      <c r="L122" s="22"/>
      <c r="M122" s="22"/>
      <c r="N122" s="22"/>
    </row>
    <row r="123" spans="2:14">
      <c r="B123" s="22"/>
      <c r="C123" s="22"/>
      <c r="G123" s="22"/>
      <c r="H123" s="25"/>
      <c r="I123" s="29"/>
      <c r="J123" s="238"/>
      <c r="K123" s="29"/>
      <c r="L123" s="22"/>
      <c r="M123" s="22"/>
      <c r="N123" s="22"/>
    </row>
    <row r="124" spans="2:14">
      <c r="B124" s="22"/>
      <c r="C124" s="22"/>
      <c r="G124" s="22"/>
      <c r="H124" s="25"/>
      <c r="I124" s="29"/>
      <c r="J124" s="238"/>
      <c r="K124" s="29"/>
      <c r="L124" s="22"/>
      <c r="M124" s="22"/>
      <c r="N124" s="22"/>
    </row>
    <row r="125" spans="2:14">
      <c r="B125" s="22"/>
      <c r="C125" s="22"/>
      <c r="G125" s="22"/>
      <c r="H125" s="25"/>
      <c r="I125" s="29"/>
      <c r="J125" s="238"/>
      <c r="K125" s="29"/>
      <c r="L125" s="22"/>
      <c r="M125" s="22"/>
      <c r="N125" s="22"/>
    </row>
    <row r="126" spans="2:14">
      <c r="B126" s="22"/>
      <c r="C126" s="22"/>
      <c r="G126" s="22"/>
      <c r="H126" s="25"/>
      <c r="I126" s="29"/>
      <c r="J126" s="238"/>
      <c r="K126" s="29"/>
      <c r="L126" s="22"/>
      <c r="M126" s="22"/>
      <c r="N126" s="22"/>
    </row>
    <row r="127" spans="2:14">
      <c r="B127" s="22"/>
      <c r="C127" s="22"/>
      <c r="G127" s="22"/>
      <c r="H127" s="25"/>
      <c r="I127" s="29"/>
      <c r="J127" s="238"/>
      <c r="K127" s="29"/>
      <c r="L127" s="22"/>
      <c r="M127" s="22"/>
      <c r="N127" s="22"/>
    </row>
    <row r="128" spans="2:14">
      <c r="B128" s="22"/>
      <c r="C128" s="22"/>
      <c r="G128" s="22"/>
      <c r="H128" s="25"/>
      <c r="I128" s="29"/>
      <c r="J128" s="238"/>
      <c r="K128" s="29"/>
      <c r="L128" s="22"/>
      <c r="M128" s="22"/>
      <c r="N128" s="22"/>
    </row>
    <row r="129" spans="2:14">
      <c r="B129" s="22"/>
      <c r="C129" s="22"/>
      <c r="G129" s="22"/>
      <c r="H129" s="25"/>
      <c r="I129" s="29"/>
      <c r="J129" s="238"/>
      <c r="K129" s="29"/>
      <c r="L129" s="22"/>
      <c r="M129" s="22"/>
      <c r="N129" s="22"/>
    </row>
    <row r="130" spans="2:14">
      <c r="B130" s="22"/>
      <c r="C130" s="22"/>
      <c r="G130" s="22"/>
      <c r="H130" s="25"/>
      <c r="I130" s="29"/>
      <c r="J130" s="238"/>
      <c r="K130" s="29"/>
      <c r="L130" s="22"/>
      <c r="M130" s="22"/>
      <c r="N130" s="22"/>
    </row>
    <row r="131" spans="2:14">
      <c r="B131" s="22"/>
      <c r="C131" s="22"/>
      <c r="G131" s="22"/>
      <c r="H131" s="25"/>
      <c r="I131" s="29"/>
      <c r="J131" s="238"/>
      <c r="K131" s="29"/>
      <c r="L131" s="22"/>
      <c r="M131" s="22"/>
      <c r="N131" s="22"/>
    </row>
    <row r="132" spans="2:14">
      <c r="B132" s="22"/>
      <c r="C132" s="22"/>
      <c r="G132" s="22"/>
      <c r="H132" s="25"/>
      <c r="I132" s="29"/>
      <c r="J132" s="238"/>
      <c r="K132" s="29"/>
      <c r="L132" s="22"/>
      <c r="M132" s="22"/>
      <c r="N132" s="22"/>
    </row>
    <row r="133" spans="2:14">
      <c r="B133" s="22"/>
      <c r="C133" s="22"/>
      <c r="G133" s="22"/>
      <c r="H133" s="25"/>
      <c r="I133" s="29"/>
      <c r="J133" s="238"/>
      <c r="K133" s="29"/>
      <c r="L133" s="22"/>
      <c r="M133" s="22"/>
      <c r="N133" s="22"/>
    </row>
    <row r="134" spans="2:14">
      <c r="B134" s="22"/>
      <c r="C134" s="22"/>
      <c r="G134" s="22"/>
      <c r="H134" s="25"/>
      <c r="I134" s="29"/>
      <c r="J134" s="238"/>
      <c r="K134" s="29"/>
      <c r="L134" s="22"/>
      <c r="M134" s="22"/>
      <c r="N134" s="22"/>
    </row>
    <row r="135" spans="2:14">
      <c r="B135" s="22"/>
      <c r="C135" s="22"/>
      <c r="G135" s="22"/>
      <c r="H135" s="25"/>
      <c r="I135" s="29"/>
      <c r="J135" s="238"/>
      <c r="K135" s="29"/>
      <c r="L135" s="22"/>
      <c r="M135" s="22"/>
      <c r="N135" s="22"/>
    </row>
    <row r="136" spans="2:14">
      <c r="B136" s="22"/>
      <c r="C136" s="22"/>
      <c r="G136" s="22"/>
      <c r="H136" s="25"/>
      <c r="I136" s="29"/>
      <c r="J136" s="238"/>
      <c r="K136" s="29"/>
      <c r="L136" s="22"/>
      <c r="M136" s="22"/>
      <c r="N136" s="22"/>
    </row>
    <row r="137" spans="2:14">
      <c r="B137" s="22"/>
      <c r="C137" s="22"/>
      <c r="G137" s="22"/>
      <c r="H137" s="25"/>
      <c r="I137" s="29"/>
      <c r="J137" s="238"/>
      <c r="K137" s="29"/>
      <c r="L137" s="22"/>
      <c r="M137" s="22"/>
      <c r="N137" s="22"/>
    </row>
    <row r="138" spans="2:14">
      <c r="B138" s="22"/>
      <c r="C138" s="22"/>
      <c r="G138" s="22"/>
      <c r="H138" s="25"/>
      <c r="I138" s="29"/>
      <c r="J138" s="238"/>
      <c r="K138" s="29"/>
      <c r="L138" s="22"/>
      <c r="M138" s="22"/>
      <c r="N138" s="22"/>
    </row>
    <row r="139" spans="2:14">
      <c r="B139" s="22"/>
      <c r="C139" s="22"/>
      <c r="G139" s="22"/>
      <c r="H139" s="25"/>
      <c r="I139" s="29"/>
      <c r="J139" s="238"/>
      <c r="K139" s="29"/>
      <c r="L139" s="22"/>
      <c r="M139" s="22"/>
      <c r="N139" s="22"/>
    </row>
    <row r="140" spans="2:14">
      <c r="B140" s="22"/>
      <c r="C140" s="22"/>
      <c r="G140" s="22"/>
      <c r="H140" s="25"/>
      <c r="I140" s="29"/>
      <c r="J140" s="238"/>
      <c r="K140" s="29"/>
      <c r="L140" s="22"/>
      <c r="M140" s="22"/>
      <c r="N140" s="22"/>
    </row>
    <row r="141" spans="2:14">
      <c r="B141" s="22"/>
      <c r="C141" s="22"/>
      <c r="G141" s="22"/>
      <c r="H141" s="25"/>
      <c r="I141" s="29"/>
      <c r="J141" s="238"/>
      <c r="K141" s="29"/>
      <c r="L141" s="22"/>
      <c r="M141" s="22"/>
      <c r="N141" s="22"/>
    </row>
    <row r="142" spans="2:14">
      <c r="B142" s="22"/>
      <c r="C142" s="22"/>
      <c r="G142" s="22"/>
      <c r="H142" s="25"/>
      <c r="I142" s="29"/>
      <c r="J142" s="238"/>
      <c r="K142" s="29"/>
      <c r="L142" s="22"/>
      <c r="M142" s="22"/>
      <c r="N142" s="22"/>
    </row>
    <row r="143" spans="2:14">
      <c r="B143" s="22"/>
      <c r="C143" s="22"/>
      <c r="G143" s="22"/>
      <c r="H143" s="25"/>
      <c r="I143" s="29"/>
      <c r="J143" s="238"/>
      <c r="K143" s="29"/>
      <c r="L143" s="22"/>
      <c r="M143" s="22"/>
      <c r="N143" s="22"/>
    </row>
    <row r="144" spans="2:14">
      <c r="B144" s="22"/>
      <c r="C144" s="22"/>
      <c r="G144" s="22"/>
      <c r="H144" s="25"/>
      <c r="I144" s="29"/>
      <c r="J144" s="238"/>
      <c r="K144" s="29"/>
      <c r="L144" s="22"/>
      <c r="M144" s="22"/>
      <c r="N144" s="22"/>
    </row>
    <row r="145" spans="2:14">
      <c r="B145" s="22"/>
      <c r="C145" s="22"/>
      <c r="G145" s="22"/>
      <c r="H145" s="25"/>
      <c r="I145" s="29"/>
      <c r="J145" s="238"/>
      <c r="K145" s="29"/>
      <c r="L145" s="22"/>
      <c r="M145" s="22"/>
      <c r="N145" s="22"/>
    </row>
    <row r="146" spans="2:14">
      <c r="B146" s="22"/>
      <c r="C146" s="22"/>
      <c r="G146" s="22"/>
      <c r="H146" s="25"/>
      <c r="I146" s="29"/>
      <c r="J146" s="238"/>
      <c r="K146" s="29"/>
      <c r="L146" s="22"/>
      <c r="M146" s="22"/>
      <c r="N146" s="22"/>
    </row>
    <row r="147" spans="2:14">
      <c r="B147" s="22"/>
      <c r="C147" s="22"/>
      <c r="G147" s="22"/>
      <c r="H147" s="25"/>
      <c r="I147" s="29"/>
      <c r="J147" s="238"/>
      <c r="K147" s="29"/>
      <c r="L147" s="22"/>
      <c r="M147" s="22"/>
      <c r="N147" s="22"/>
    </row>
    <row r="148" spans="2:14">
      <c r="B148" s="22"/>
      <c r="C148" s="22"/>
      <c r="G148" s="22"/>
      <c r="H148" s="25"/>
      <c r="I148" s="29"/>
      <c r="J148" s="238"/>
      <c r="K148" s="29"/>
      <c r="L148" s="22"/>
      <c r="M148" s="22"/>
      <c r="N148" s="22"/>
    </row>
    <row r="149" spans="2:14">
      <c r="B149" s="22"/>
      <c r="C149" s="22"/>
      <c r="G149" s="22"/>
      <c r="H149" s="25"/>
      <c r="I149" s="29"/>
      <c r="J149" s="238"/>
      <c r="K149" s="29"/>
      <c r="L149" s="22"/>
      <c r="M149" s="22"/>
      <c r="N149" s="22"/>
    </row>
    <row r="150" spans="2:14">
      <c r="B150" s="22"/>
      <c r="C150" s="22"/>
      <c r="G150" s="22"/>
      <c r="H150" s="25"/>
      <c r="I150" s="29"/>
      <c r="J150" s="238"/>
      <c r="K150" s="29"/>
      <c r="L150" s="22"/>
      <c r="M150" s="22"/>
      <c r="N150" s="22"/>
    </row>
    <row r="151" spans="2:14">
      <c r="B151" s="22"/>
      <c r="C151" s="22"/>
      <c r="G151" s="22"/>
      <c r="H151" s="25"/>
      <c r="I151" s="29"/>
      <c r="J151" s="238"/>
      <c r="K151" s="29"/>
      <c r="L151" s="22"/>
      <c r="M151" s="22"/>
      <c r="N151" s="22"/>
    </row>
    <row r="152" spans="2:14">
      <c r="B152" s="22"/>
      <c r="C152" s="22"/>
      <c r="G152" s="22"/>
      <c r="H152" s="25"/>
      <c r="I152" s="29"/>
      <c r="J152" s="238"/>
      <c r="K152" s="29"/>
      <c r="L152" s="22"/>
      <c r="M152" s="22"/>
      <c r="N152" s="22"/>
    </row>
    <row r="153" spans="2:14">
      <c r="B153" s="22"/>
      <c r="C153" s="22"/>
      <c r="G153" s="22"/>
      <c r="H153" s="25"/>
      <c r="I153" s="29"/>
      <c r="J153" s="238"/>
      <c r="K153" s="29"/>
      <c r="L153" s="22"/>
      <c r="M153" s="22"/>
      <c r="N153" s="22"/>
    </row>
    <row r="154" spans="2:14">
      <c r="B154" s="22"/>
      <c r="C154" s="22"/>
      <c r="G154" s="22"/>
      <c r="H154" s="25"/>
      <c r="I154" s="29"/>
      <c r="J154" s="238"/>
      <c r="K154" s="29"/>
      <c r="L154" s="22"/>
      <c r="M154" s="22"/>
      <c r="N154" s="22"/>
    </row>
    <row r="155" spans="2:14">
      <c r="B155" s="22"/>
      <c r="C155" s="22"/>
      <c r="G155" s="22"/>
      <c r="H155" s="25"/>
      <c r="I155" s="29"/>
      <c r="J155" s="238"/>
      <c r="K155" s="29"/>
      <c r="L155" s="22"/>
      <c r="M155" s="22"/>
      <c r="N155" s="22"/>
    </row>
    <row r="156" spans="2:14">
      <c r="B156" s="22"/>
      <c r="C156" s="22"/>
      <c r="G156" s="22"/>
      <c r="H156" s="25"/>
      <c r="I156" s="29"/>
      <c r="J156" s="238"/>
      <c r="K156" s="29"/>
      <c r="L156" s="22"/>
      <c r="M156" s="22"/>
      <c r="N156" s="22"/>
    </row>
    <row r="157" spans="2:14">
      <c r="B157" s="22"/>
      <c r="C157" s="22"/>
      <c r="G157" s="22"/>
      <c r="H157" s="25"/>
      <c r="I157" s="29"/>
      <c r="J157" s="238"/>
      <c r="K157" s="29"/>
      <c r="L157" s="22"/>
      <c r="M157" s="22"/>
      <c r="N157" s="22"/>
    </row>
    <row r="158" spans="2:14">
      <c r="B158" s="22"/>
      <c r="C158" s="22"/>
      <c r="G158" s="22"/>
      <c r="H158" s="25"/>
      <c r="I158" s="29"/>
      <c r="J158" s="238"/>
      <c r="K158" s="29"/>
      <c r="L158" s="22"/>
      <c r="M158" s="22"/>
      <c r="N158" s="22"/>
    </row>
    <row r="159" spans="2:14">
      <c r="B159" s="22"/>
      <c r="C159" s="22"/>
      <c r="G159" s="22"/>
      <c r="H159" s="25"/>
      <c r="I159" s="29"/>
      <c r="J159" s="238"/>
      <c r="K159" s="29"/>
      <c r="L159" s="22"/>
      <c r="M159" s="22"/>
      <c r="N159" s="22"/>
    </row>
    <row r="160" spans="2:14">
      <c r="B160" s="22"/>
      <c r="C160" s="22"/>
      <c r="G160" s="22"/>
      <c r="H160" s="25"/>
      <c r="I160" s="29"/>
      <c r="J160" s="238"/>
      <c r="K160" s="29"/>
      <c r="L160" s="22"/>
      <c r="M160" s="22"/>
      <c r="N160" s="22"/>
    </row>
    <row r="161" spans="2:14">
      <c r="B161" s="22"/>
      <c r="C161" s="22"/>
      <c r="G161" s="22"/>
      <c r="H161" s="25"/>
      <c r="I161" s="29"/>
      <c r="J161" s="238"/>
      <c r="K161" s="29"/>
      <c r="L161" s="22"/>
      <c r="M161" s="22"/>
      <c r="N161" s="22"/>
    </row>
    <row r="162" spans="2:14">
      <c r="B162" s="22"/>
      <c r="C162" s="22"/>
      <c r="G162" s="22"/>
      <c r="H162" s="25"/>
      <c r="I162" s="29"/>
      <c r="J162" s="238"/>
      <c r="K162" s="29"/>
      <c r="L162" s="22"/>
      <c r="M162" s="22"/>
      <c r="N162" s="22"/>
    </row>
    <row r="163" spans="2:14">
      <c r="B163" s="22"/>
      <c r="C163" s="22"/>
      <c r="G163" s="22"/>
      <c r="H163" s="25"/>
      <c r="I163" s="29"/>
      <c r="J163" s="238"/>
      <c r="K163" s="29"/>
      <c r="L163" s="22"/>
      <c r="M163" s="22"/>
      <c r="N163" s="22"/>
    </row>
    <row r="164" spans="2:14">
      <c r="B164" s="22"/>
      <c r="C164" s="22"/>
      <c r="G164" s="22"/>
      <c r="H164" s="25"/>
      <c r="I164" s="29"/>
      <c r="J164" s="238"/>
      <c r="K164" s="29"/>
      <c r="L164" s="22"/>
      <c r="M164" s="22"/>
      <c r="N164" s="22"/>
    </row>
    <row r="165" spans="2:14">
      <c r="B165" s="22"/>
      <c r="C165" s="22"/>
      <c r="G165" s="22"/>
      <c r="H165" s="25"/>
      <c r="I165" s="29"/>
      <c r="J165" s="238"/>
      <c r="K165" s="29"/>
      <c r="L165" s="22"/>
      <c r="M165" s="22"/>
      <c r="N165" s="22"/>
    </row>
    <row r="166" spans="2:14">
      <c r="B166" s="22"/>
      <c r="C166" s="22"/>
      <c r="G166" s="22"/>
      <c r="H166" s="25"/>
      <c r="I166" s="29"/>
      <c r="J166" s="238"/>
      <c r="K166" s="29"/>
      <c r="L166" s="22"/>
      <c r="M166" s="22"/>
      <c r="N166" s="22"/>
    </row>
    <row r="167" spans="2:14">
      <c r="B167" s="22"/>
      <c r="C167" s="22"/>
      <c r="G167" s="22"/>
      <c r="H167" s="25"/>
      <c r="I167" s="29"/>
      <c r="J167" s="238"/>
      <c r="K167" s="29"/>
      <c r="L167" s="22"/>
      <c r="M167" s="22"/>
      <c r="N167" s="22"/>
    </row>
    <row r="168" spans="2:14">
      <c r="B168" s="22"/>
      <c r="C168" s="22"/>
      <c r="G168" s="22"/>
      <c r="H168" s="25"/>
      <c r="I168" s="29"/>
      <c r="J168" s="238"/>
      <c r="K168" s="29"/>
      <c r="L168" s="22"/>
      <c r="M168" s="22"/>
      <c r="N168" s="22"/>
    </row>
    <row r="169" spans="2:14">
      <c r="B169" s="22"/>
      <c r="C169" s="22"/>
      <c r="G169" s="22"/>
      <c r="H169" s="25"/>
      <c r="I169" s="29"/>
      <c r="J169" s="238"/>
      <c r="K169" s="29"/>
      <c r="L169" s="22"/>
      <c r="M169" s="22"/>
      <c r="N169" s="22"/>
    </row>
    <row r="170" spans="2:14">
      <c r="B170" s="22"/>
      <c r="C170" s="22"/>
      <c r="G170" s="22"/>
      <c r="H170" s="25"/>
      <c r="I170" s="29"/>
      <c r="J170" s="238"/>
      <c r="K170" s="29"/>
      <c r="L170" s="22"/>
      <c r="M170" s="22"/>
      <c r="N170" s="22"/>
    </row>
    <row r="171" spans="2:14">
      <c r="B171" s="22"/>
      <c r="C171" s="22"/>
      <c r="G171" s="22"/>
      <c r="H171" s="25"/>
      <c r="I171" s="29"/>
      <c r="J171" s="238"/>
      <c r="K171" s="29"/>
      <c r="L171" s="22"/>
      <c r="M171" s="22"/>
      <c r="N171" s="22"/>
    </row>
    <row r="172" spans="2:14">
      <c r="B172" s="22"/>
      <c r="C172" s="22"/>
      <c r="G172" s="22"/>
      <c r="H172" s="25"/>
      <c r="I172" s="29"/>
      <c r="J172" s="238"/>
      <c r="K172" s="29"/>
      <c r="L172" s="22"/>
      <c r="M172" s="22"/>
      <c r="N172" s="22"/>
    </row>
    <row r="173" spans="2:14">
      <c r="B173" s="22"/>
      <c r="C173" s="22"/>
      <c r="G173" s="22"/>
      <c r="H173" s="25"/>
      <c r="I173" s="29"/>
      <c r="J173" s="238"/>
      <c r="K173" s="29"/>
      <c r="L173" s="22"/>
      <c r="M173" s="22"/>
      <c r="N173" s="22"/>
    </row>
    <row r="174" spans="2:14">
      <c r="B174" s="22"/>
      <c r="C174" s="22"/>
      <c r="G174" s="22"/>
      <c r="H174" s="25"/>
      <c r="I174" s="29"/>
      <c r="J174" s="238"/>
      <c r="K174" s="29"/>
      <c r="L174" s="22"/>
      <c r="M174" s="22"/>
      <c r="N174" s="22"/>
    </row>
    <row r="175" spans="2:14">
      <c r="B175" s="22"/>
      <c r="C175" s="22"/>
      <c r="G175" s="22"/>
      <c r="H175" s="25"/>
      <c r="I175" s="29"/>
      <c r="J175" s="238"/>
      <c r="K175" s="29"/>
      <c r="L175" s="22"/>
      <c r="M175" s="22"/>
      <c r="N175" s="22"/>
    </row>
    <row r="176" spans="2:14">
      <c r="B176" s="22"/>
      <c r="C176" s="22"/>
      <c r="G176" s="22"/>
      <c r="H176" s="25"/>
      <c r="I176" s="29"/>
      <c r="J176" s="238"/>
      <c r="K176" s="29"/>
      <c r="L176" s="22"/>
      <c r="M176" s="22"/>
      <c r="N176" s="22"/>
    </row>
    <row r="177" spans="2:14">
      <c r="B177" s="22"/>
      <c r="C177" s="22"/>
      <c r="G177" s="22"/>
      <c r="H177" s="25"/>
      <c r="I177" s="29"/>
      <c r="J177" s="238"/>
      <c r="K177" s="29"/>
      <c r="L177" s="22"/>
      <c r="M177" s="22"/>
      <c r="N177" s="22"/>
    </row>
    <row r="178" spans="2:14">
      <c r="B178" s="22"/>
      <c r="C178" s="22"/>
      <c r="G178" s="22"/>
      <c r="H178" s="25"/>
      <c r="I178" s="29"/>
      <c r="J178" s="238"/>
      <c r="K178" s="29"/>
      <c r="L178" s="22"/>
      <c r="M178" s="22"/>
      <c r="N178" s="22"/>
    </row>
    <row r="179" spans="2:14">
      <c r="B179" s="22"/>
      <c r="C179" s="22"/>
      <c r="G179" s="22"/>
      <c r="H179" s="25"/>
      <c r="I179" s="29"/>
      <c r="J179" s="238"/>
      <c r="K179" s="29"/>
      <c r="L179" s="22"/>
      <c r="M179" s="22"/>
      <c r="N179" s="22"/>
    </row>
    <row r="180" spans="2:14">
      <c r="B180" s="22"/>
      <c r="C180" s="22"/>
      <c r="G180" s="22"/>
      <c r="H180" s="25"/>
      <c r="I180" s="29"/>
      <c r="J180" s="238"/>
      <c r="K180" s="29"/>
      <c r="L180" s="22"/>
      <c r="M180" s="22"/>
      <c r="N180" s="22"/>
    </row>
    <row r="181" spans="2:14">
      <c r="B181" s="22"/>
      <c r="C181" s="22"/>
      <c r="G181" s="22"/>
      <c r="H181" s="25"/>
      <c r="I181" s="29"/>
      <c r="J181" s="238"/>
      <c r="K181" s="29"/>
      <c r="L181" s="22"/>
      <c r="M181" s="22"/>
      <c r="N181" s="22"/>
    </row>
    <row r="182" spans="2:14">
      <c r="B182" s="22"/>
      <c r="C182" s="22"/>
      <c r="G182" s="22"/>
      <c r="H182" s="25"/>
      <c r="I182" s="29"/>
      <c r="J182" s="238"/>
      <c r="K182" s="29"/>
      <c r="L182" s="22"/>
      <c r="M182" s="22"/>
      <c r="N182" s="22"/>
    </row>
    <row r="183" spans="2:14">
      <c r="B183" s="22"/>
      <c r="C183" s="22"/>
      <c r="G183" s="22"/>
      <c r="H183" s="25"/>
      <c r="I183" s="29"/>
      <c r="J183" s="238"/>
      <c r="K183" s="29"/>
      <c r="L183" s="22"/>
      <c r="M183" s="22"/>
      <c r="N183" s="22"/>
    </row>
    <row r="184" spans="2:14">
      <c r="B184" s="22"/>
      <c r="C184" s="22"/>
      <c r="G184" s="22"/>
      <c r="H184" s="25"/>
      <c r="I184" s="29"/>
      <c r="J184" s="238"/>
      <c r="K184" s="29"/>
      <c r="L184" s="22"/>
      <c r="M184" s="22"/>
      <c r="N184" s="22"/>
    </row>
    <row r="185" spans="2:14">
      <c r="B185" s="22"/>
      <c r="C185" s="22"/>
      <c r="G185" s="22"/>
      <c r="H185" s="25"/>
      <c r="I185" s="29"/>
      <c r="J185" s="238"/>
      <c r="K185" s="29"/>
      <c r="L185" s="22"/>
      <c r="M185" s="22"/>
      <c r="N185" s="22"/>
    </row>
    <row r="186" spans="2:14">
      <c r="B186" s="22"/>
      <c r="C186" s="22"/>
      <c r="G186" s="22"/>
      <c r="H186" s="25"/>
      <c r="I186" s="29"/>
      <c r="J186" s="238"/>
      <c r="K186" s="29"/>
      <c r="L186" s="22"/>
      <c r="M186" s="22"/>
      <c r="N186" s="22"/>
    </row>
    <row r="187" spans="2:14">
      <c r="B187" s="22"/>
      <c r="C187" s="22"/>
      <c r="G187" s="22"/>
      <c r="H187" s="25"/>
      <c r="I187" s="29"/>
      <c r="J187" s="238"/>
      <c r="K187" s="29"/>
      <c r="L187" s="22"/>
      <c r="M187" s="22"/>
      <c r="N187" s="22"/>
    </row>
    <row r="188" spans="2:14">
      <c r="B188" s="22"/>
      <c r="C188" s="22"/>
      <c r="G188" s="22"/>
      <c r="H188" s="25"/>
      <c r="I188" s="29"/>
      <c r="J188" s="238"/>
      <c r="K188" s="29"/>
      <c r="L188" s="22"/>
      <c r="M188" s="22"/>
      <c r="N188" s="22"/>
    </row>
    <row r="189" spans="2:14">
      <c r="B189" s="22"/>
      <c r="C189" s="22"/>
      <c r="G189" s="22"/>
      <c r="H189" s="25"/>
      <c r="I189" s="29"/>
      <c r="J189" s="238"/>
      <c r="K189" s="29"/>
      <c r="L189" s="22"/>
      <c r="M189" s="22"/>
      <c r="N189" s="22"/>
    </row>
    <row r="190" spans="2:14">
      <c r="B190" s="22"/>
      <c r="C190" s="22"/>
      <c r="G190" s="22"/>
      <c r="H190" s="25"/>
      <c r="I190" s="29"/>
      <c r="J190" s="238"/>
      <c r="K190" s="29"/>
      <c r="L190" s="22"/>
      <c r="M190" s="22"/>
      <c r="N190" s="22"/>
    </row>
    <row r="191" spans="2:14">
      <c r="B191" s="22"/>
      <c r="C191" s="22"/>
      <c r="G191" s="22"/>
      <c r="H191" s="25"/>
      <c r="I191" s="29"/>
      <c r="J191" s="238"/>
      <c r="K191" s="29"/>
      <c r="L191" s="22"/>
      <c r="M191" s="22"/>
      <c r="N191" s="22"/>
    </row>
    <row r="192" spans="2:14">
      <c r="B192" s="22"/>
      <c r="C192" s="22"/>
      <c r="G192" s="22"/>
      <c r="H192" s="25"/>
      <c r="I192" s="29"/>
      <c r="J192" s="238"/>
      <c r="K192" s="29"/>
      <c r="L192" s="22"/>
      <c r="M192" s="22"/>
      <c r="N192" s="22"/>
    </row>
    <row r="193" spans="2:14">
      <c r="B193" s="22"/>
      <c r="C193" s="22"/>
      <c r="G193" s="22"/>
      <c r="H193" s="25"/>
      <c r="I193" s="29"/>
      <c r="J193" s="238"/>
      <c r="K193" s="29"/>
      <c r="L193" s="22"/>
      <c r="M193" s="22"/>
      <c r="N193" s="22"/>
    </row>
    <row r="194" spans="2:14">
      <c r="B194" s="22"/>
      <c r="C194" s="22"/>
      <c r="G194" s="22"/>
      <c r="H194" s="25"/>
      <c r="I194" s="29"/>
      <c r="J194" s="238"/>
      <c r="K194" s="29"/>
      <c r="L194" s="22"/>
      <c r="M194" s="22"/>
      <c r="N194" s="22"/>
    </row>
    <row r="195" spans="2:14">
      <c r="B195" s="22"/>
      <c r="C195" s="22"/>
      <c r="G195" s="22"/>
      <c r="H195" s="25"/>
      <c r="I195" s="29"/>
      <c r="J195" s="238"/>
      <c r="K195" s="29"/>
      <c r="L195" s="22"/>
      <c r="M195" s="22"/>
      <c r="N195" s="22"/>
    </row>
    <row r="196" spans="2:14">
      <c r="B196" s="22"/>
      <c r="C196" s="22"/>
      <c r="G196" s="22"/>
      <c r="H196" s="25"/>
      <c r="I196" s="29"/>
      <c r="J196" s="238"/>
      <c r="K196" s="29"/>
      <c r="L196" s="22"/>
      <c r="M196" s="22"/>
      <c r="N196" s="22"/>
    </row>
    <row r="197" spans="2:14">
      <c r="B197" s="22"/>
      <c r="C197" s="22"/>
      <c r="G197" s="22"/>
      <c r="H197" s="25"/>
      <c r="I197" s="29"/>
      <c r="J197" s="238"/>
      <c r="K197" s="29"/>
      <c r="L197" s="22"/>
      <c r="M197" s="22"/>
      <c r="N197" s="22"/>
    </row>
    <row r="198" spans="2:14">
      <c r="B198" s="22"/>
      <c r="C198" s="22"/>
      <c r="G198" s="22"/>
      <c r="H198" s="25"/>
      <c r="I198" s="29"/>
      <c r="J198" s="238"/>
      <c r="K198" s="29"/>
      <c r="L198" s="22"/>
      <c r="M198" s="22"/>
      <c r="N198" s="22"/>
    </row>
    <row r="199" spans="2:14">
      <c r="B199" s="22"/>
      <c r="C199" s="22"/>
      <c r="G199" s="22"/>
      <c r="H199" s="25"/>
      <c r="I199" s="29"/>
      <c r="J199" s="238"/>
      <c r="K199" s="29"/>
      <c r="L199" s="22"/>
      <c r="M199" s="22"/>
      <c r="N199" s="22"/>
    </row>
    <row r="200" spans="2:14">
      <c r="B200" s="22"/>
      <c r="C200" s="22"/>
      <c r="G200" s="22"/>
      <c r="H200" s="25"/>
      <c r="I200" s="29"/>
      <c r="J200" s="238"/>
      <c r="K200" s="29"/>
      <c r="L200" s="22"/>
      <c r="M200" s="22"/>
      <c r="N200" s="22"/>
    </row>
    <row r="201" spans="2:14">
      <c r="B201" s="22"/>
      <c r="C201" s="22"/>
      <c r="G201" s="22"/>
      <c r="H201" s="25"/>
      <c r="I201" s="29"/>
      <c r="J201" s="238"/>
      <c r="K201" s="29"/>
      <c r="L201" s="22"/>
      <c r="M201" s="22"/>
      <c r="N201" s="22"/>
    </row>
    <row r="202" spans="2:14">
      <c r="B202" s="22"/>
      <c r="C202" s="22"/>
      <c r="G202" s="22"/>
      <c r="H202" s="25"/>
      <c r="I202" s="29"/>
      <c r="J202" s="238"/>
      <c r="K202" s="29"/>
      <c r="L202" s="22"/>
      <c r="M202" s="22"/>
      <c r="N202" s="22"/>
    </row>
    <row r="203" spans="2:14">
      <c r="B203" s="22"/>
      <c r="C203" s="22"/>
      <c r="G203" s="22"/>
      <c r="H203" s="25"/>
      <c r="I203" s="29"/>
      <c r="J203" s="238"/>
      <c r="K203" s="29"/>
      <c r="L203" s="22"/>
      <c r="M203" s="22"/>
      <c r="N203" s="22"/>
    </row>
    <row r="204" spans="2:14">
      <c r="B204" s="22"/>
      <c r="C204" s="22"/>
      <c r="G204" s="22"/>
      <c r="H204" s="25"/>
      <c r="I204" s="29"/>
      <c r="J204" s="238"/>
      <c r="K204" s="29"/>
      <c r="L204" s="22"/>
      <c r="M204" s="22"/>
      <c r="N204" s="22"/>
    </row>
    <row r="205" spans="2:14">
      <c r="B205" s="22"/>
      <c r="C205" s="22"/>
      <c r="G205" s="22"/>
      <c r="H205" s="25"/>
      <c r="I205" s="29"/>
      <c r="J205" s="238"/>
      <c r="K205" s="29"/>
      <c r="L205" s="22"/>
      <c r="M205" s="22"/>
      <c r="N205" s="22"/>
    </row>
    <row r="206" spans="2:14">
      <c r="B206" s="22"/>
      <c r="C206" s="22"/>
      <c r="G206" s="22"/>
      <c r="H206" s="25"/>
      <c r="I206" s="29"/>
      <c r="J206" s="238"/>
      <c r="K206" s="29"/>
      <c r="L206" s="22"/>
      <c r="M206" s="22"/>
      <c r="N206" s="22"/>
    </row>
    <row r="207" spans="2:14">
      <c r="B207" s="22"/>
      <c r="C207" s="22"/>
      <c r="G207" s="22"/>
      <c r="H207" s="25"/>
      <c r="I207" s="29"/>
      <c r="J207" s="238"/>
      <c r="K207" s="29"/>
      <c r="L207" s="22"/>
      <c r="M207" s="22"/>
      <c r="N207" s="22"/>
    </row>
    <row r="208" spans="2:14">
      <c r="B208" s="22"/>
      <c r="C208" s="22"/>
      <c r="G208" s="22"/>
      <c r="H208" s="25"/>
      <c r="I208" s="29"/>
      <c r="J208" s="238"/>
      <c r="K208" s="29"/>
      <c r="L208" s="22"/>
      <c r="M208" s="22"/>
      <c r="N208" s="22"/>
    </row>
    <row r="209" spans="2:14">
      <c r="B209" s="22"/>
      <c r="C209" s="22"/>
      <c r="G209" s="22"/>
      <c r="H209" s="25"/>
      <c r="I209" s="29"/>
      <c r="J209" s="238"/>
      <c r="K209" s="29"/>
      <c r="L209" s="22"/>
      <c r="M209" s="22"/>
      <c r="N209" s="22"/>
    </row>
    <row r="210" spans="2:14">
      <c r="B210" s="22"/>
      <c r="C210" s="22"/>
      <c r="G210" s="22"/>
      <c r="H210" s="25"/>
      <c r="I210" s="29"/>
      <c r="J210" s="238"/>
      <c r="K210" s="29"/>
      <c r="L210" s="22"/>
      <c r="M210" s="22"/>
      <c r="N210" s="22"/>
    </row>
    <row r="211" spans="2:14">
      <c r="B211" s="22"/>
      <c r="C211" s="22"/>
      <c r="G211" s="22"/>
      <c r="H211" s="25"/>
      <c r="I211" s="29"/>
      <c r="J211" s="238"/>
      <c r="K211" s="29"/>
      <c r="L211" s="22"/>
      <c r="M211" s="22"/>
      <c r="N211" s="22"/>
    </row>
    <row r="212" spans="2:14">
      <c r="B212" s="22"/>
      <c r="C212" s="22"/>
      <c r="G212" s="22"/>
      <c r="H212" s="25"/>
      <c r="I212" s="29"/>
      <c r="J212" s="238"/>
      <c r="K212" s="29"/>
      <c r="L212" s="22"/>
      <c r="M212" s="22"/>
      <c r="N212" s="22"/>
    </row>
    <row r="213" spans="2:14">
      <c r="B213" s="22"/>
      <c r="C213" s="22"/>
      <c r="G213" s="22"/>
      <c r="H213" s="25"/>
      <c r="I213" s="29"/>
      <c r="J213" s="238"/>
      <c r="K213" s="29"/>
      <c r="L213" s="22"/>
      <c r="M213" s="22"/>
      <c r="N213" s="22"/>
    </row>
    <row r="214" spans="2:14">
      <c r="B214" s="22"/>
      <c r="C214" s="22"/>
      <c r="G214" s="22"/>
      <c r="H214" s="25"/>
      <c r="I214" s="29"/>
      <c r="J214" s="238"/>
      <c r="K214" s="29"/>
      <c r="L214" s="22"/>
      <c r="M214" s="22"/>
      <c r="N214" s="22"/>
    </row>
    <row r="215" spans="2:14">
      <c r="B215" s="22"/>
      <c r="C215" s="22"/>
      <c r="G215" s="22"/>
      <c r="H215" s="25"/>
      <c r="I215" s="29"/>
      <c r="J215" s="238"/>
      <c r="K215" s="29"/>
      <c r="L215" s="22"/>
      <c r="M215" s="22"/>
      <c r="N215" s="22"/>
    </row>
    <row r="216" spans="2:14">
      <c r="B216" s="22"/>
      <c r="C216" s="22"/>
      <c r="G216" s="22"/>
      <c r="H216" s="25"/>
      <c r="I216" s="29"/>
      <c r="J216" s="238"/>
      <c r="K216" s="29"/>
      <c r="L216" s="22"/>
      <c r="M216" s="22"/>
      <c r="N216" s="22"/>
    </row>
    <row r="217" spans="2:14">
      <c r="B217" s="22"/>
      <c r="C217" s="22"/>
      <c r="G217" s="22"/>
      <c r="H217" s="25"/>
      <c r="I217" s="29"/>
      <c r="J217" s="238"/>
      <c r="K217" s="29"/>
      <c r="L217" s="22"/>
      <c r="M217" s="22"/>
      <c r="N217" s="22"/>
    </row>
    <row r="218" spans="2:14">
      <c r="B218" s="22"/>
      <c r="C218" s="22"/>
      <c r="G218" s="22"/>
      <c r="H218" s="25"/>
      <c r="I218" s="29"/>
      <c r="J218" s="238"/>
      <c r="K218" s="29"/>
      <c r="L218" s="22"/>
      <c r="M218" s="22"/>
      <c r="N218" s="22"/>
    </row>
    <row r="219" spans="2:14">
      <c r="B219" s="22"/>
      <c r="C219" s="22"/>
      <c r="G219" s="22"/>
      <c r="H219" s="25"/>
      <c r="I219" s="29"/>
      <c r="J219" s="238"/>
      <c r="K219" s="29"/>
      <c r="L219" s="22"/>
      <c r="M219" s="22"/>
      <c r="N219" s="22"/>
    </row>
    <row r="220" spans="2:14">
      <c r="B220" s="22"/>
      <c r="C220" s="22"/>
      <c r="G220" s="22"/>
      <c r="H220" s="25"/>
      <c r="I220" s="29"/>
      <c r="J220" s="238"/>
      <c r="K220" s="29"/>
      <c r="L220" s="22"/>
      <c r="M220" s="22"/>
      <c r="N220" s="22"/>
    </row>
    <row r="221" spans="2:14">
      <c r="B221" s="22"/>
      <c r="C221" s="22"/>
      <c r="G221" s="22"/>
      <c r="H221" s="25"/>
      <c r="I221" s="29"/>
      <c r="J221" s="238"/>
      <c r="K221" s="29"/>
      <c r="L221" s="22"/>
      <c r="M221" s="22"/>
      <c r="N221" s="22"/>
    </row>
    <row r="222" spans="2:14">
      <c r="B222" s="22"/>
      <c r="C222" s="22"/>
      <c r="G222" s="22"/>
      <c r="H222" s="25"/>
      <c r="I222" s="29"/>
      <c r="J222" s="238"/>
      <c r="K222" s="29"/>
      <c r="L222" s="22"/>
      <c r="M222" s="22"/>
      <c r="N222" s="22"/>
    </row>
    <row r="223" spans="2:14">
      <c r="B223" s="22"/>
      <c r="C223" s="22"/>
      <c r="G223" s="22"/>
      <c r="H223" s="25"/>
      <c r="I223" s="29"/>
      <c r="J223" s="238"/>
      <c r="K223" s="29"/>
      <c r="L223" s="22"/>
      <c r="M223" s="22"/>
      <c r="N223" s="22"/>
    </row>
    <row r="224" spans="2:14">
      <c r="B224" s="22"/>
      <c r="C224" s="22"/>
      <c r="G224" s="22"/>
      <c r="H224" s="25"/>
      <c r="I224" s="29"/>
      <c r="J224" s="238"/>
      <c r="K224" s="29"/>
      <c r="L224" s="22"/>
      <c r="M224" s="22"/>
      <c r="N224" s="22"/>
    </row>
    <row r="225" spans="2:14">
      <c r="B225" s="22"/>
      <c r="C225" s="22"/>
      <c r="G225" s="22"/>
      <c r="H225" s="25"/>
      <c r="I225" s="29"/>
      <c r="J225" s="238"/>
      <c r="K225" s="29"/>
      <c r="L225" s="22"/>
      <c r="M225" s="22"/>
      <c r="N225" s="22"/>
    </row>
    <row r="226" spans="2:14">
      <c r="B226" s="22"/>
      <c r="C226" s="22"/>
      <c r="G226" s="22"/>
      <c r="H226" s="25"/>
      <c r="I226" s="29"/>
      <c r="J226" s="238"/>
      <c r="K226" s="29"/>
      <c r="L226" s="22"/>
      <c r="M226" s="22"/>
      <c r="N226" s="22"/>
    </row>
    <row r="227" spans="2:14">
      <c r="B227" s="22"/>
      <c r="C227" s="22"/>
      <c r="G227" s="22"/>
      <c r="H227" s="25"/>
      <c r="I227" s="29"/>
      <c r="J227" s="238"/>
      <c r="K227" s="29"/>
      <c r="L227" s="22"/>
      <c r="M227" s="22"/>
      <c r="N227" s="22"/>
    </row>
    <row r="228" spans="2:14">
      <c r="B228" s="22"/>
      <c r="C228" s="22"/>
      <c r="G228" s="22"/>
      <c r="H228" s="25"/>
      <c r="I228" s="29"/>
      <c r="J228" s="238"/>
      <c r="K228" s="29"/>
      <c r="L228" s="22"/>
      <c r="M228" s="22"/>
      <c r="N228" s="22"/>
    </row>
    <row r="229" spans="2:14">
      <c r="B229" s="22"/>
      <c r="C229" s="22"/>
      <c r="G229" s="22"/>
      <c r="H229" s="25"/>
      <c r="I229" s="29"/>
      <c r="J229" s="238"/>
      <c r="K229" s="29"/>
      <c r="L229" s="22"/>
      <c r="M229" s="22"/>
      <c r="N229" s="22"/>
    </row>
    <row r="230" spans="2:14">
      <c r="B230" s="22"/>
      <c r="C230" s="22"/>
      <c r="G230" s="22"/>
      <c r="H230" s="25"/>
      <c r="I230" s="29"/>
      <c r="J230" s="238"/>
      <c r="K230" s="29"/>
      <c r="L230" s="22"/>
      <c r="M230" s="22"/>
      <c r="N230" s="22"/>
    </row>
    <row r="231" spans="2:14">
      <c r="B231" s="22"/>
      <c r="C231" s="22"/>
      <c r="G231" s="22"/>
      <c r="H231" s="25"/>
      <c r="I231" s="29"/>
      <c r="J231" s="238"/>
      <c r="K231" s="29"/>
      <c r="L231" s="22"/>
      <c r="M231" s="22"/>
      <c r="N231" s="22"/>
    </row>
    <row r="232" spans="2:14">
      <c r="B232" s="22"/>
      <c r="C232" s="22"/>
      <c r="G232" s="22"/>
      <c r="H232" s="25"/>
      <c r="I232" s="29"/>
      <c r="J232" s="238"/>
      <c r="K232" s="29"/>
      <c r="L232" s="22"/>
      <c r="M232" s="22"/>
      <c r="N232" s="22"/>
    </row>
    <row r="233" spans="2:14">
      <c r="B233" s="22"/>
      <c r="C233" s="22"/>
      <c r="G233" s="22"/>
      <c r="H233" s="25"/>
      <c r="I233" s="29"/>
      <c r="J233" s="238"/>
      <c r="K233" s="29"/>
      <c r="L233" s="22"/>
      <c r="M233" s="22"/>
      <c r="N233" s="22"/>
    </row>
    <row r="234" spans="2:14">
      <c r="B234" s="22"/>
      <c r="C234" s="22"/>
      <c r="G234" s="22"/>
      <c r="H234" s="25"/>
      <c r="I234" s="29"/>
      <c r="J234" s="238"/>
      <c r="K234" s="29"/>
      <c r="L234" s="22"/>
      <c r="M234" s="22"/>
      <c r="N234" s="22"/>
    </row>
    <row r="235" spans="2:14">
      <c r="B235" s="22"/>
      <c r="C235" s="22"/>
      <c r="G235" s="22"/>
      <c r="H235" s="25"/>
      <c r="I235" s="29"/>
      <c r="J235" s="238"/>
      <c r="K235" s="29"/>
      <c r="L235" s="22"/>
      <c r="M235" s="22"/>
      <c r="N235" s="22"/>
    </row>
    <row r="236" spans="2:14">
      <c r="B236" s="22"/>
      <c r="C236" s="22"/>
      <c r="G236" s="22"/>
      <c r="H236" s="25"/>
      <c r="I236" s="29"/>
      <c r="J236" s="238"/>
      <c r="K236" s="29"/>
      <c r="L236" s="22"/>
      <c r="M236" s="22"/>
      <c r="N236" s="22"/>
    </row>
    <row r="237" spans="2:14">
      <c r="B237" s="22"/>
      <c r="C237" s="22"/>
      <c r="G237" s="22"/>
      <c r="H237" s="25"/>
      <c r="I237" s="29"/>
      <c r="J237" s="238"/>
      <c r="K237" s="29"/>
      <c r="L237" s="22"/>
      <c r="M237" s="22"/>
      <c r="N237" s="22"/>
    </row>
    <row r="238" spans="2:14">
      <c r="B238" s="22"/>
      <c r="C238" s="22"/>
      <c r="G238" s="22"/>
      <c r="H238" s="25"/>
      <c r="I238" s="29"/>
      <c r="J238" s="238"/>
      <c r="K238" s="29"/>
      <c r="L238" s="22"/>
      <c r="M238" s="22"/>
      <c r="N238" s="22"/>
    </row>
    <row r="239" spans="2:14">
      <c r="B239" s="22"/>
      <c r="C239" s="22"/>
      <c r="G239" s="22"/>
      <c r="H239" s="25"/>
      <c r="I239" s="29"/>
      <c r="J239" s="238"/>
      <c r="K239" s="29"/>
      <c r="L239" s="22"/>
      <c r="M239" s="22"/>
      <c r="N239" s="22"/>
    </row>
    <row r="240" spans="2:14">
      <c r="B240" s="22"/>
      <c r="C240" s="22"/>
      <c r="G240" s="22"/>
      <c r="H240" s="25"/>
      <c r="I240" s="29"/>
      <c r="J240" s="238"/>
      <c r="K240" s="29"/>
      <c r="L240" s="22"/>
      <c r="M240" s="22"/>
      <c r="N240" s="22"/>
    </row>
    <row r="241" spans="2:14">
      <c r="B241" s="22"/>
      <c r="C241" s="22"/>
      <c r="G241" s="22"/>
      <c r="H241" s="25"/>
      <c r="I241" s="29"/>
      <c r="J241" s="238"/>
      <c r="K241" s="29"/>
      <c r="L241" s="22"/>
      <c r="M241" s="22"/>
      <c r="N241" s="22"/>
    </row>
    <row r="242" spans="2:14">
      <c r="B242" s="22"/>
      <c r="C242" s="22"/>
      <c r="G242" s="22"/>
      <c r="H242" s="25"/>
      <c r="I242" s="29"/>
      <c r="J242" s="238"/>
      <c r="K242" s="29"/>
      <c r="L242" s="22"/>
      <c r="M242" s="22"/>
      <c r="N242" s="22"/>
    </row>
    <row r="243" spans="2:14">
      <c r="B243" s="22"/>
      <c r="C243" s="22"/>
      <c r="G243" s="22"/>
      <c r="H243" s="25"/>
      <c r="I243" s="29"/>
      <c r="J243" s="238"/>
      <c r="K243" s="29"/>
      <c r="L243" s="22"/>
      <c r="M243" s="22"/>
      <c r="N243" s="22"/>
    </row>
    <row r="244" spans="2:14">
      <c r="B244" s="22"/>
      <c r="C244" s="22"/>
      <c r="G244" s="22"/>
      <c r="H244" s="25"/>
      <c r="I244" s="29"/>
      <c r="J244" s="238"/>
      <c r="K244" s="29"/>
      <c r="L244" s="22"/>
      <c r="M244" s="22"/>
      <c r="N244" s="22"/>
    </row>
    <row r="245" spans="2:14">
      <c r="B245" s="22"/>
      <c r="C245" s="22"/>
      <c r="G245" s="22"/>
      <c r="H245" s="25"/>
      <c r="I245" s="29"/>
      <c r="J245" s="238"/>
      <c r="K245" s="29"/>
      <c r="L245" s="22"/>
      <c r="M245" s="22"/>
      <c r="N245" s="22"/>
    </row>
    <row r="246" spans="2:14">
      <c r="B246" s="22"/>
      <c r="C246" s="22"/>
      <c r="G246" s="22"/>
      <c r="H246" s="25"/>
      <c r="I246" s="29"/>
      <c r="J246" s="238"/>
      <c r="K246" s="29"/>
      <c r="L246" s="22"/>
      <c r="M246" s="22"/>
      <c r="N246" s="22"/>
    </row>
    <row r="247" spans="2:14">
      <c r="B247" s="22"/>
      <c r="C247" s="22"/>
      <c r="G247" s="22"/>
      <c r="H247" s="25"/>
      <c r="I247" s="29"/>
      <c r="J247" s="238"/>
      <c r="K247" s="29"/>
      <c r="L247" s="22"/>
      <c r="M247" s="22"/>
      <c r="N247" s="22"/>
    </row>
    <row r="248" spans="2:14">
      <c r="B248" s="22"/>
      <c r="C248" s="22"/>
      <c r="G248" s="22"/>
      <c r="H248" s="25"/>
      <c r="I248" s="29"/>
      <c r="J248" s="238"/>
      <c r="K248" s="29"/>
      <c r="L248" s="22"/>
      <c r="M248" s="22"/>
      <c r="N248" s="22"/>
    </row>
    <row r="249" spans="2:14">
      <c r="B249" s="22"/>
      <c r="C249" s="22"/>
      <c r="G249" s="22"/>
      <c r="H249" s="25"/>
      <c r="I249" s="29"/>
      <c r="J249" s="238"/>
      <c r="K249" s="29"/>
      <c r="L249" s="22"/>
      <c r="M249" s="22"/>
      <c r="N249" s="22"/>
    </row>
    <row r="250" spans="2:14">
      <c r="B250" s="22"/>
      <c r="C250" s="22"/>
      <c r="G250" s="22"/>
      <c r="H250" s="25"/>
      <c r="I250" s="29"/>
      <c r="J250" s="238"/>
      <c r="K250" s="29"/>
      <c r="L250" s="22"/>
      <c r="M250" s="22"/>
      <c r="N250" s="22"/>
    </row>
    <row r="251" spans="2:14">
      <c r="B251" s="22"/>
      <c r="C251" s="22"/>
      <c r="G251" s="22"/>
      <c r="H251" s="25"/>
      <c r="I251" s="29"/>
      <c r="J251" s="238"/>
      <c r="K251" s="29"/>
      <c r="L251" s="22"/>
      <c r="M251" s="22"/>
      <c r="N251" s="22"/>
    </row>
    <row r="252" spans="2:14">
      <c r="B252" s="22"/>
      <c r="C252" s="22"/>
      <c r="G252" s="22"/>
      <c r="H252" s="25"/>
      <c r="I252" s="29"/>
      <c r="J252" s="238"/>
      <c r="K252" s="29"/>
      <c r="L252" s="22"/>
      <c r="M252" s="22"/>
      <c r="N252" s="22"/>
    </row>
    <row r="253" spans="2:14">
      <c r="B253" s="22"/>
      <c r="C253" s="22"/>
      <c r="G253" s="22"/>
      <c r="H253" s="25"/>
      <c r="I253" s="29"/>
      <c r="J253" s="238"/>
      <c r="K253" s="29"/>
      <c r="L253" s="22"/>
      <c r="M253" s="22"/>
      <c r="N253" s="22"/>
    </row>
    <row r="254" spans="2:14">
      <c r="B254" s="22"/>
      <c r="C254" s="22"/>
      <c r="G254" s="22"/>
      <c r="H254" s="25"/>
      <c r="I254" s="29"/>
      <c r="J254" s="238"/>
      <c r="K254" s="29"/>
      <c r="L254" s="22"/>
      <c r="M254" s="22"/>
      <c r="N254" s="22"/>
    </row>
    <row r="255" spans="2:14">
      <c r="B255" s="22"/>
      <c r="C255" s="22"/>
      <c r="G255" s="22"/>
      <c r="H255" s="25"/>
      <c r="I255" s="29"/>
      <c r="J255" s="238"/>
      <c r="K255" s="29"/>
      <c r="L255" s="22"/>
      <c r="M255" s="22"/>
      <c r="N255" s="22"/>
    </row>
    <row r="256" spans="2:14">
      <c r="B256" s="22"/>
      <c r="C256" s="22"/>
      <c r="G256" s="22"/>
      <c r="H256" s="25"/>
      <c r="I256" s="29"/>
      <c r="J256" s="238"/>
      <c r="K256" s="29"/>
      <c r="L256" s="22"/>
      <c r="M256" s="22"/>
      <c r="N256" s="22"/>
    </row>
    <row r="257" spans="2:14">
      <c r="B257" s="22"/>
      <c r="C257" s="22"/>
      <c r="G257" s="22"/>
      <c r="H257" s="25"/>
      <c r="I257" s="29"/>
      <c r="J257" s="238"/>
      <c r="K257" s="29"/>
      <c r="L257" s="22"/>
      <c r="M257" s="22"/>
      <c r="N257" s="22"/>
    </row>
    <row r="258" spans="2:14">
      <c r="B258" s="22"/>
      <c r="C258" s="22"/>
      <c r="G258" s="22"/>
      <c r="H258" s="25"/>
      <c r="I258" s="29"/>
      <c r="J258" s="238"/>
      <c r="K258" s="29"/>
      <c r="L258" s="22"/>
      <c r="M258" s="22"/>
      <c r="N258" s="22"/>
    </row>
    <row r="259" spans="2:14">
      <c r="B259" s="22"/>
      <c r="C259" s="22"/>
      <c r="G259" s="22"/>
      <c r="H259" s="25"/>
      <c r="I259" s="29"/>
      <c r="J259" s="238"/>
      <c r="K259" s="29"/>
      <c r="L259" s="22"/>
      <c r="M259" s="22"/>
      <c r="N259" s="22"/>
    </row>
    <row r="260" spans="2:14">
      <c r="B260" s="22"/>
      <c r="C260" s="22"/>
      <c r="G260" s="22"/>
      <c r="H260" s="25"/>
      <c r="I260" s="29"/>
      <c r="J260" s="238"/>
      <c r="K260" s="29"/>
      <c r="L260" s="22"/>
      <c r="M260" s="22"/>
      <c r="N260" s="22"/>
    </row>
    <row r="261" spans="2:14">
      <c r="B261" s="22"/>
      <c r="C261" s="22"/>
      <c r="G261" s="22"/>
      <c r="H261" s="25"/>
      <c r="I261" s="29"/>
      <c r="J261" s="238"/>
      <c r="K261" s="29"/>
      <c r="L261" s="22"/>
      <c r="M261" s="22"/>
      <c r="N261" s="22"/>
    </row>
    <row r="262" spans="2:14">
      <c r="B262" s="22"/>
      <c r="C262" s="22"/>
      <c r="G262" s="22"/>
      <c r="H262" s="25"/>
      <c r="I262" s="29"/>
      <c r="J262" s="238"/>
      <c r="K262" s="29"/>
      <c r="L262" s="22"/>
      <c r="M262" s="22"/>
      <c r="N262" s="22"/>
    </row>
    <row r="263" spans="2:14">
      <c r="B263" s="22"/>
      <c r="C263" s="22"/>
      <c r="G263" s="22"/>
      <c r="H263" s="25"/>
      <c r="I263" s="29"/>
      <c r="J263" s="238"/>
      <c r="K263" s="29"/>
      <c r="L263" s="22"/>
      <c r="M263" s="22"/>
      <c r="N263" s="22"/>
    </row>
    <row r="264" spans="2:14">
      <c r="B264" s="22"/>
      <c r="C264" s="22"/>
      <c r="G264" s="22"/>
      <c r="H264" s="25"/>
      <c r="I264" s="29"/>
      <c r="J264" s="238"/>
      <c r="K264" s="29"/>
      <c r="L264" s="22"/>
      <c r="M264" s="22"/>
      <c r="N264" s="22"/>
    </row>
    <row r="265" spans="2:14">
      <c r="B265" s="22"/>
      <c r="C265" s="22"/>
      <c r="G265" s="22"/>
      <c r="H265" s="25"/>
      <c r="I265" s="29"/>
      <c r="J265" s="238"/>
      <c r="K265" s="29"/>
      <c r="L265" s="22"/>
      <c r="M265" s="22"/>
      <c r="N265" s="22"/>
    </row>
    <row r="266" spans="2:14">
      <c r="B266" s="22"/>
      <c r="C266" s="22"/>
      <c r="G266" s="22"/>
      <c r="H266" s="25"/>
      <c r="I266" s="29"/>
      <c r="J266" s="238"/>
      <c r="K266" s="29"/>
      <c r="L266" s="22"/>
      <c r="M266" s="22"/>
      <c r="N266" s="22"/>
    </row>
    <row r="267" spans="2:14">
      <c r="B267" s="22"/>
      <c r="C267" s="22"/>
      <c r="G267" s="22"/>
      <c r="H267" s="25"/>
      <c r="I267" s="29"/>
      <c r="J267" s="238"/>
      <c r="K267" s="29"/>
      <c r="L267" s="22"/>
      <c r="M267" s="22"/>
      <c r="N267" s="22"/>
    </row>
    <row r="268" spans="2:14">
      <c r="B268" s="22"/>
      <c r="C268" s="22"/>
      <c r="G268" s="22"/>
      <c r="H268" s="25"/>
      <c r="I268" s="29"/>
      <c r="J268" s="238"/>
      <c r="K268" s="29"/>
      <c r="L268" s="22"/>
      <c r="M268" s="22"/>
      <c r="N268" s="22"/>
    </row>
    <row r="269" spans="2:14">
      <c r="B269" s="22"/>
      <c r="C269" s="22"/>
      <c r="G269" s="22"/>
      <c r="H269" s="25"/>
      <c r="I269" s="29"/>
      <c r="J269" s="238"/>
      <c r="K269" s="29"/>
      <c r="L269" s="22"/>
      <c r="M269" s="22"/>
      <c r="N269" s="22"/>
    </row>
    <row r="270" spans="2:14">
      <c r="B270" s="22"/>
      <c r="C270" s="22"/>
      <c r="G270" s="22"/>
      <c r="H270" s="25"/>
      <c r="I270" s="29"/>
      <c r="J270" s="238"/>
      <c r="K270" s="29"/>
      <c r="L270" s="22"/>
      <c r="M270" s="22"/>
      <c r="N270" s="22"/>
    </row>
    <row r="271" spans="2:14">
      <c r="B271" s="22"/>
      <c r="C271" s="22"/>
      <c r="G271" s="22"/>
      <c r="H271" s="25"/>
      <c r="I271" s="29"/>
      <c r="J271" s="238"/>
      <c r="K271" s="29"/>
      <c r="L271" s="22"/>
      <c r="M271" s="22"/>
      <c r="N271" s="22"/>
    </row>
    <row r="272" spans="2:14">
      <c r="B272" s="22"/>
      <c r="C272" s="22"/>
      <c r="G272" s="22"/>
      <c r="H272" s="25"/>
      <c r="I272" s="29"/>
      <c r="J272" s="238"/>
      <c r="K272" s="29"/>
      <c r="L272" s="22"/>
      <c r="M272" s="22"/>
      <c r="N272" s="22"/>
    </row>
    <row r="273" spans="2:14">
      <c r="B273" s="22"/>
      <c r="C273" s="22"/>
      <c r="G273" s="22"/>
      <c r="H273" s="25"/>
      <c r="I273" s="29"/>
      <c r="J273" s="238"/>
      <c r="K273" s="29"/>
      <c r="L273" s="22"/>
      <c r="M273" s="22"/>
      <c r="N273" s="22"/>
    </row>
    <row r="274" spans="2:14">
      <c r="B274" s="22"/>
      <c r="C274" s="22"/>
      <c r="G274" s="22"/>
      <c r="H274" s="25"/>
      <c r="I274" s="29"/>
      <c r="J274" s="238"/>
      <c r="K274" s="29"/>
      <c r="L274" s="22"/>
      <c r="M274" s="22"/>
      <c r="N274" s="22"/>
    </row>
    <row r="275" spans="2:14">
      <c r="B275" s="22"/>
      <c r="C275" s="22"/>
      <c r="G275" s="22"/>
      <c r="H275" s="25"/>
      <c r="I275" s="29"/>
      <c r="J275" s="238"/>
      <c r="K275" s="29"/>
      <c r="L275" s="22"/>
      <c r="M275" s="22"/>
      <c r="N275" s="22"/>
    </row>
    <row r="276" spans="2:14">
      <c r="B276" s="22"/>
      <c r="C276" s="22"/>
      <c r="G276" s="22"/>
      <c r="H276" s="25"/>
      <c r="I276" s="29"/>
      <c r="J276" s="238"/>
      <c r="K276" s="29"/>
      <c r="L276" s="22"/>
      <c r="M276" s="22"/>
      <c r="N276" s="22"/>
    </row>
    <row r="277" spans="2:14">
      <c r="B277" s="22"/>
      <c r="C277" s="22"/>
      <c r="G277" s="22"/>
      <c r="H277" s="25"/>
      <c r="I277" s="29"/>
      <c r="J277" s="238"/>
      <c r="K277" s="29"/>
      <c r="L277" s="22"/>
      <c r="M277" s="22"/>
      <c r="N277" s="22"/>
    </row>
    <row r="278" spans="2:14">
      <c r="B278" s="22"/>
      <c r="C278" s="22"/>
      <c r="G278" s="22"/>
      <c r="H278" s="25"/>
      <c r="I278" s="29"/>
      <c r="J278" s="238"/>
      <c r="K278" s="29"/>
      <c r="L278" s="22"/>
      <c r="M278" s="22"/>
      <c r="N278" s="22"/>
    </row>
    <row r="279" spans="2:14">
      <c r="B279" s="22"/>
      <c r="C279" s="22"/>
      <c r="G279" s="22"/>
      <c r="H279" s="25"/>
      <c r="I279" s="29"/>
      <c r="J279" s="238"/>
      <c r="K279" s="29"/>
      <c r="L279" s="22"/>
      <c r="M279" s="22"/>
      <c r="N279" s="22"/>
    </row>
    <row r="280" spans="2:14">
      <c r="B280" s="22"/>
      <c r="C280" s="22"/>
      <c r="G280" s="22"/>
      <c r="H280" s="25"/>
      <c r="I280" s="29"/>
      <c r="J280" s="238"/>
      <c r="K280" s="29"/>
      <c r="L280" s="22"/>
      <c r="M280" s="22"/>
      <c r="N280" s="22"/>
    </row>
    <row r="281" spans="2:14">
      <c r="B281" s="22"/>
      <c r="C281" s="22"/>
      <c r="G281" s="22"/>
      <c r="H281" s="25"/>
      <c r="I281" s="29"/>
      <c r="J281" s="238"/>
      <c r="K281" s="29"/>
      <c r="L281" s="22"/>
      <c r="M281" s="22"/>
      <c r="N281" s="22"/>
    </row>
    <row r="282" spans="2:14">
      <c r="B282" s="22"/>
      <c r="C282" s="22"/>
      <c r="G282" s="22"/>
      <c r="H282" s="25"/>
      <c r="I282" s="29"/>
      <c r="J282" s="238"/>
      <c r="K282" s="29"/>
      <c r="L282" s="22"/>
      <c r="M282" s="22"/>
      <c r="N282" s="22"/>
    </row>
    <row r="283" spans="2:14">
      <c r="B283" s="22"/>
      <c r="C283" s="22"/>
      <c r="G283" s="22"/>
      <c r="H283" s="25"/>
      <c r="I283" s="29"/>
      <c r="J283" s="238"/>
      <c r="K283" s="29"/>
      <c r="L283" s="22"/>
      <c r="M283" s="22"/>
      <c r="N283" s="22"/>
    </row>
    <row r="284" spans="2:14">
      <c r="B284" s="22"/>
      <c r="C284" s="22"/>
      <c r="G284" s="22"/>
      <c r="H284" s="25"/>
      <c r="I284" s="29"/>
      <c r="J284" s="238"/>
      <c r="K284" s="29"/>
      <c r="L284" s="22"/>
      <c r="M284" s="22"/>
      <c r="N284" s="22"/>
    </row>
    <row r="285" spans="2:14">
      <c r="B285" s="22"/>
      <c r="C285" s="22"/>
      <c r="G285" s="22"/>
      <c r="H285" s="25"/>
      <c r="I285" s="29"/>
      <c r="J285" s="238"/>
      <c r="K285" s="29"/>
      <c r="L285" s="22"/>
      <c r="M285" s="22"/>
      <c r="N285" s="22"/>
    </row>
    <row r="286" spans="2:14">
      <c r="B286" s="22"/>
      <c r="C286" s="22"/>
      <c r="G286" s="22"/>
      <c r="H286" s="25"/>
      <c r="I286" s="29"/>
      <c r="J286" s="238"/>
      <c r="K286" s="29"/>
      <c r="L286" s="22"/>
      <c r="M286" s="22"/>
      <c r="N286" s="22"/>
    </row>
    <row r="287" spans="2:14">
      <c r="B287" s="22"/>
      <c r="C287" s="22"/>
      <c r="G287" s="22"/>
      <c r="H287" s="25"/>
      <c r="I287" s="29"/>
      <c r="J287" s="238"/>
      <c r="K287" s="29"/>
      <c r="L287" s="22"/>
      <c r="M287" s="22"/>
      <c r="N287" s="22"/>
    </row>
    <row r="288" spans="2:14">
      <c r="B288" s="22"/>
      <c r="C288" s="22"/>
      <c r="G288" s="22"/>
      <c r="H288" s="25"/>
      <c r="I288" s="29"/>
      <c r="J288" s="238"/>
      <c r="K288" s="29"/>
      <c r="L288" s="22"/>
      <c r="M288" s="22"/>
      <c r="N288" s="22"/>
    </row>
    <row r="289" spans="2:14">
      <c r="B289" s="22"/>
      <c r="C289" s="22"/>
      <c r="G289" s="22"/>
      <c r="H289" s="25"/>
      <c r="I289" s="29"/>
      <c r="J289" s="238"/>
      <c r="K289" s="29"/>
      <c r="L289" s="22"/>
      <c r="M289" s="22"/>
      <c r="N289" s="22"/>
    </row>
    <row r="290" spans="2:14">
      <c r="B290" s="22"/>
      <c r="C290" s="22"/>
      <c r="G290" s="22"/>
      <c r="H290" s="25"/>
      <c r="I290" s="29"/>
      <c r="J290" s="238"/>
      <c r="K290" s="29"/>
      <c r="L290" s="22"/>
      <c r="M290" s="22"/>
      <c r="N290" s="22"/>
    </row>
    <row r="291" spans="2:14">
      <c r="B291" s="22"/>
      <c r="C291" s="22"/>
      <c r="G291" s="22"/>
      <c r="H291" s="25"/>
      <c r="I291" s="29"/>
      <c r="J291" s="238"/>
      <c r="K291" s="29"/>
      <c r="L291" s="22"/>
      <c r="M291" s="22"/>
      <c r="N291" s="22"/>
    </row>
    <row r="292" spans="2:14">
      <c r="B292" s="22"/>
      <c r="C292" s="22"/>
      <c r="G292" s="22"/>
      <c r="H292" s="25"/>
      <c r="I292" s="29"/>
      <c r="J292" s="238"/>
      <c r="K292" s="29"/>
      <c r="L292" s="22"/>
      <c r="M292" s="22"/>
      <c r="N292" s="22"/>
    </row>
    <row r="293" spans="2:14">
      <c r="B293" s="22"/>
      <c r="C293" s="22"/>
      <c r="G293" s="22"/>
      <c r="H293" s="25"/>
      <c r="I293" s="29"/>
      <c r="J293" s="238"/>
      <c r="K293" s="29"/>
      <c r="L293" s="22"/>
      <c r="M293" s="22"/>
      <c r="N293" s="22"/>
    </row>
    <row r="294" spans="2:14">
      <c r="B294" s="22"/>
      <c r="C294" s="22"/>
      <c r="G294" s="22"/>
      <c r="H294" s="25"/>
      <c r="I294" s="29"/>
      <c r="J294" s="238"/>
      <c r="K294" s="29"/>
      <c r="L294" s="22"/>
      <c r="M294" s="22"/>
      <c r="N294" s="22"/>
    </row>
    <row r="295" spans="2:14">
      <c r="B295" s="22"/>
      <c r="C295" s="22"/>
      <c r="G295" s="22"/>
      <c r="H295" s="25"/>
      <c r="I295" s="29"/>
      <c r="J295" s="238"/>
      <c r="K295" s="29"/>
      <c r="L295" s="22"/>
      <c r="M295" s="22"/>
      <c r="N295" s="22"/>
    </row>
    <row r="296" spans="2:14">
      <c r="B296" s="22"/>
      <c r="C296" s="22"/>
      <c r="G296" s="22"/>
      <c r="H296" s="25"/>
      <c r="I296" s="29"/>
      <c r="J296" s="238"/>
      <c r="K296" s="29"/>
      <c r="L296" s="22"/>
      <c r="M296" s="22"/>
      <c r="N296" s="22"/>
    </row>
    <row r="297" spans="2:14">
      <c r="B297" s="22"/>
      <c r="C297" s="22"/>
      <c r="G297" s="22"/>
      <c r="H297" s="25"/>
      <c r="I297" s="29"/>
      <c r="J297" s="238"/>
      <c r="K297" s="29"/>
      <c r="L297" s="22"/>
      <c r="M297" s="22"/>
      <c r="N297" s="22"/>
    </row>
    <row r="298" spans="2:14">
      <c r="B298" s="22"/>
      <c r="C298" s="22"/>
      <c r="G298" s="22"/>
      <c r="H298" s="25"/>
      <c r="I298" s="29"/>
      <c r="J298" s="238"/>
      <c r="K298" s="29"/>
      <c r="L298" s="22"/>
      <c r="M298" s="22"/>
      <c r="N298" s="22"/>
    </row>
    <row r="299" spans="2:14">
      <c r="B299" s="22"/>
      <c r="C299" s="22"/>
      <c r="G299" s="22"/>
      <c r="H299" s="25"/>
      <c r="I299" s="29"/>
      <c r="J299" s="238"/>
      <c r="K299" s="29"/>
      <c r="L299" s="22"/>
      <c r="M299" s="22"/>
      <c r="N299" s="22"/>
    </row>
    <row r="300" spans="2:14">
      <c r="B300" s="22"/>
      <c r="C300" s="22"/>
      <c r="G300" s="22"/>
      <c r="H300" s="25"/>
      <c r="I300" s="29"/>
      <c r="J300" s="238"/>
      <c r="K300" s="29"/>
      <c r="L300" s="22"/>
      <c r="M300" s="22"/>
      <c r="N300" s="22"/>
    </row>
    <row r="301" spans="2:14">
      <c r="B301" s="22"/>
      <c r="C301" s="22"/>
      <c r="G301" s="22"/>
      <c r="H301" s="25"/>
      <c r="I301" s="29"/>
      <c r="J301" s="238"/>
      <c r="K301" s="29"/>
      <c r="L301" s="22"/>
      <c r="M301" s="22"/>
      <c r="N301" s="22"/>
    </row>
    <row r="302" spans="2:14">
      <c r="B302" s="22"/>
      <c r="C302" s="22"/>
      <c r="G302" s="22"/>
      <c r="H302" s="25"/>
      <c r="I302" s="29"/>
      <c r="J302" s="238"/>
      <c r="K302" s="29"/>
      <c r="L302" s="22"/>
      <c r="M302" s="22"/>
      <c r="N302" s="22"/>
    </row>
    <row r="303" spans="2:14">
      <c r="B303" s="22"/>
      <c r="C303" s="22"/>
      <c r="G303" s="22"/>
      <c r="H303" s="25"/>
      <c r="I303" s="29"/>
      <c r="J303" s="238"/>
      <c r="K303" s="29"/>
      <c r="L303" s="22"/>
      <c r="M303" s="22"/>
      <c r="N303" s="22"/>
    </row>
    <row r="304" spans="2:14">
      <c r="B304" s="22"/>
      <c r="C304" s="22"/>
      <c r="G304" s="22"/>
      <c r="H304" s="25"/>
      <c r="I304" s="29"/>
      <c r="J304" s="238"/>
      <c r="K304" s="29"/>
      <c r="L304" s="22"/>
      <c r="M304" s="22"/>
      <c r="N304" s="22"/>
    </row>
    <row r="305" spans="2:14">
      <c r="B305" s="22"/>
      <c r="C305" s="22"/>
      <c r="G305" s="22"/>
      <c r="H305" s="25"/>
      <c r="I305" s="29"/>
      <c r="J305" s="238"/>
      <c r="K305" s="29"/>
      <c r="L305" s="22"/>
      <c r="M305" s="22"/>
      <c r="N305" s="22"/>
    </row>
    <row r="306" spans="2:14">
      <c r="B306" s="22"/>
      <c r="C306" s="22"/>
      <c r="G306" s="22"/>
      <c r="H306" s="25"/>
      <c r="I306" s="29"/>
      <c r="J306" s="238"/>
      <c r="K306" s="29"/>
      <c r="L306" s="22"/>
      <c r="M306" s="22"/>
      <c r="N306" s="22"/>
    </row>
    <row r="307" spans="2:14">
      <c r="B307" s="22"/>
      <c r="C307" s="22"/>
      <c r="G307" s="22"/>
      <c r="H307" s="25"/>
      <c r="I307" s="29"/>
      <c r="J307" s="238"/>
      <c r="K307" s="29"/>
      <c r="L307" s="22"/>
      <c r="M307" s="22"/>
      <c r="N307" s="22"/>
    </row>
    <row r="308" spans="2:14">
      <c r="B308" s="22"/>
      <c r="C308" s="22"/>
      <c r="G308" s="22"/>
      <c r="H308" s="25"/>
      <c r="I308" s="29"/>
      <c r="J308" s="238"/>
      <c r="K308" s="29"/>
      <c r="L308" s="22"/>
      <c r="M308" s="22"/>
      <c r="N308" s="22"/>
    </row>
    <row r="309" spans="2:14">
      <c r="B309" s="22"/>
      <c r="C309" s="22"/>
      <c r="G309" s="22"/>
      <c r="H309" s="25"/>
      <c r="I309" s="29"/>
      <c r="J309" s="238"/>
      <c r="K309" s="29"/>
      <c r="L309" s="22"/>
      <c r="M309" s="22"/>
      <c r="N309" s="22"/>
    </row>
    <row r="310" spans="2:14">
      <c r="B310" s="22"/>
      <c r="C310" s="22"/>
      <c r="G310" s="22"/>
      <c r="H310" s="25"/>
      <c r="I310" s="29"/>
      <c r="J310" s="238"/>
      <c r="K310" s="29"/>
      <c r="L310" s="22"/>
      <c r="M310" s="22"/>
      <c r="N310" s="22"/>
    </row>
    <row r="311" spans="2:14">
      <c r="B311" s="22"/>
      <c r="C311" s="22"/>
      <c r="G311" s="22"/>
      <c r="H311" s="25"/>
      <c r="I311" s="29"/>
      <c r="J311" s="238"/>
      <c r="K311" s="29"/>
      <c r="L311" s="22"/>
      <c r="M311" s="22"/>
      <c r="N311" s="22"/>
    </row>
    <row r="312" spans="2:14">
      <c r="B312" s="22"/>
      <c r="C312" s="22"/>
      <c r="G312" s="22"/>
      <c r="H312" s="25"/>
      <c r="I312" s="29"/>
      <c r="J312" s="238"/>
      <c r="K312" s="29"/>
      <c r="L312" s="22"/>
      <c r="M312" s="22"/>
      <c r="N312" s="22"/>
    </row>
    <row r="313" spans="2:14">
      <c r="B313" s="22"/>
      <c r="C313" s="22"/>
      <c r="G313" s="22"/>
      <c r="H313" s="25"/>
      <c r="I313" s="29"/>
      <c r="J313" s="238"/>
      <c r="K313" s="29"/>
      <c r="L313" s="22"/>
      <c r="M313" s="22"/>
      <c r="N313" s="22"/>
    </row>
    <row r="314" spans="2:14">
      <c r="B314" s="22"/>
      <c r="C314" s="22"/>
      <c r="G314" s="22"/>
      <c r="H314" s="25"/>
      <c r="I314" s="29"/>
      <c r="J314" s="238"/>
      <c r="K314" s="29"/>
      <c r="L314" s="22"/>
      <c r="M314" s="22"/>
      <c r="N314" s="22"/>
    </row>
    <row r="315" spans="2:14">
      <c r="B315" s="22"/>
      <c r="C315" s="22"/>
      <c r="G315" s="22"/>
      <c r="H315" s="25"/>
      <c r="I315" s="29"/>
      <c r="J315" s="238"/>
      <c r="K315" s="29"/>
      <c r="L315" s="22"/>
      <c r="M315" s="22"/>
      <c r="N315" s="22"/>
    </row>
    <row r="316" spans="2:14">
      <c r="B316" s="22"/>
      <c r="C316" s="22"/>
      <c r="G316" s="22"/>
      <c r="H316" s="25"/>
      <c r="I316" s="29"/>
      <c r="J316" s="238"/>
      <c r="K316" s="29"/>
      <c r="L316" s="22"/>
      <c r="M316" s="22"/>
      <c r="N316" s="22"/>
    </row>
    <row r="317" spans="2:14">
      <c r="B317" s="22"/>
      <c r="C317" s="22"/>
      <c r="G317" s="22"/>
      <c r="H317" s="25"/>
      <c r="I317" s="29"/>
      <c r="J317" s="238"/>
      <c r="K317" s="29"/>
      <c r="L317" s="22"/>
      <c r="M317" s="22"/>
      <c r="N317" s="22"/>
    </row>
    <row r="318" spans="2:14">
      <c r="B318" s="22"/>
      <c r="C318" s="22"/>
      <c r="G318" s="22"/>
      <c r="H318" s="25"/>
      <c r="I318" s="29"/>
      <c r="J318" s="238"/>
      <c r="K318" s="29"/>
      <c r="L318" s="22"/>
      <c r="M318" s="22"/>
      <c r="N318" s="22"/>
    </row>
    <row r="319" spans="2:14">
      <c r="B319" s="22"/>
      <c r="C319" s="22"/>
      <c r="G319" s="22"/>
      <c r="H319" s="25"/>
      <c r="I319" s="29"/>
      <c r="J319" s="238"/>
      <c r="K319" s="29"/>
      <c r="L319" s="22"/>
      <c r="M319" s="22"/>
      <c r="N319" s="22"/>
    </row>
    <row r="320" spans="2:14">
      <c r="B320" s="22"/>
      <c r="C320" s="22"/>
      <c r="G320" s="22"/>
      <c r="H320" s="25"/>
      <c r="I320" s="29"/>
      <c r="J320" s="238"/>
      <c r="K320" s="29"/>
      <c r="L320" s="22"/>
      <c r="M320" s="22"/>
      <c r="N320" s="22"/>
    </row>
    <row r="321" spans="2:14">
      <c r="B321" s="22"/>
      <c r="C321" s="22"/>
      <c r="G321" s="22"/>
      <c r="H321" s="25"/>
      <c r="I321" s="29"/>
      <c r="J321" s="238"/>
      <c r="K321" s="29"/>
      <c r="L321" s="22"/>
      <c r="M321" s="22"/>
      <c r="N321" s="22"/>
    </row>
    <row r="322" spans="2:14">
      <c r="B322" s="22"/>
      <c r="C322" s="22"/>
      <c r="G322" s="22"/>
      <c r="H322" s="25"/>
      <c r="I322" s="29"/>
      <c r="J322" s="238"/>
      <c r="K322" s="29"/>
      <c r="L322" s="22"/>
      <c r="M322" s="22"/>
      <c r="N322" s="22"/>
    </row>
    <row r="323" spans="2:14">
      <c r="B323" s="22"/>
      <c r="C323" s="22"/>
      <c r="G323" s="22"/>
      <c r="H323" s="25"/>
      <c r="I323" s="29"/>
      <c r="J323" s="238"/>
      <c r="K323" s="29"/>
      <c r="L323" s="22"/>
      <c r="M323" s="22"/>
      <c r="N323" s="22"/>
    </row>
    <row r="324" spans="2:14">
      <c r="B324" s="22"/>
      <c r="C324" s="22"/>
      <c r="G324" s="22"/>
      <c r="H324" s="25"/>
      <c r="I324" s="29"/>
      <c r="J324" s="238"/>
      <c r="K324" s="29"/>
      <c r="L324" s="22"/>
      <c r="M324" s="22"/>
      <c r="N324" s="22"/>
    </row>
    <row r="325" spans="2:14">
      <c r="B325" s="22"/>
      <c r="C325" s="22"/>
      <c r="G325" s="22"/>
      <c r="H325" s="25"/>
      <c r="I325" s="29"/>
      <c r="J325" s="238"/>
      <c r="K325" s="29"/>
      <c r="L325" s="22"/>
      <c r="M325" s="22"/>
      <c r="N325" s="22"/>
    </row>
    <row r="326" spans="2:14">
      <c r="B326" s="22"/>
      <c r="C326" s="22"/>
      <c r="G326" s="22"/>
      <c r="H326" s="25"/>
      <c r="I326" s="29"/>
      <c r="J326" s="238"/>
      <c r="K326" s="29"/>
      <c r="L326" s="22"/>
      <c r="M326" s="22"/>
      <c r="N326" s="22"/>
    </row>
    <row r="327" spans="2:14">
      <c r="B327" s="22"/>
      <c r="C327" s="22"/>
      <c r="G327" s="22"/>
      <c r="H327" s="25"/>
      <c r="I327" s="29"/>
      <c r="J327" s="238"/>
      <c r="K327" s="29"/>
      <c r="L327" s="22"/>
      <c r="M327" s="22"/>
      <c r="N327" s="22"/>
    </row>
    <row r="328" spans="2:14">
      <c r="B328" s="22"/>
      <c r="C328" s="22"/>
      <c r="G328" s="22"/>
      <c r="H328" s="25"/>
      <c r="I328" s="29"/>
      <c r="J328" s="238"/>
      <c r="K328" s="29"/>
      <c r="L328" s="22"/>
      <c r="M328" s="22"/>
      <c r="N328" s="22"/>
    </row>
    <row r="329" spans="2:14">
      <c r="B329" s="22"/>
      <c r="C329" s="22"/>
      <c r="G329" s="22"/>
      <c r="H329" s="25"/>
      <c r="I329" s="29"/>
      <c r="J329" s="238"/>
      <c r="K329" s="29"/>
      <c r="L329" s="22"/>
      <c r="M329" s="22"/>
      <c r="N329" s="22"/>
    </row>
    <row r="330" spans="2:14">
      <c r="B330" s="22"/>
      <c r="C330" s="22"/>
      <c r="G330" s="22"/>
      <c r="H330" s="25"/>
      <c r="I330" s="29"/>
      <c r="J330" s="238"/>
      <c r="K330" s="29"/>
      <c r="L330" s="22"/>
      <c r="M330" s="22"/>
      <c r="N330" s="22"/>
    </row>
    <row r="331" spans="2:14">
      <c r="B331" s="22"/>
      <c r="C331" s="22"/>
      <c r="G331" s="22"/>
      <c r="H331" s="25"/>
      <c r="I331" s="29"/>
      <c r="J331" s="238"/>
      <c r="K331" s="29"/>
      <c r="L331" s="22"/>
      <c r="M331" s="22"/>
      <c r="N331" s="22"/>
    </row>
    <row r="332" spans="2:14">
      <c r="B332" s="22"/>
      <c r="C332" s="22"/>
      <c r="G332" s="22"/>
      <c r="H332" s="25"/>
      <c r="I332" s="29"/>
      <c r="J332" s="238"/>
      <c r="K332" s="29"/>
      <c r="L332" s="22"/>
      <c r="M332" s="22"/>
      <c r="N332" s="22"/>
    </row>
    <row r="333" spans="2:14">
      <c r="B333" s="22"/>
      <c r="C333" s="22"/>
      <c r="G333" s="22"/>
      <c r="H333" s="25"/>
      <c r="I333" s="29"/>
      <c r="J333" s="238"/>
      <c r="K333" s="29"/>
      <c r="L333" s="22"/>
      <c r="M333" s="22"/>
      <c r="N333" s="22"/>
    </row>
    <row r="334" spans="2:14">
      <c r="B334" s="22"/>
      <c r="C334" s="22"/>
      <c r="G334" s="22"/>
      <c r="H334" s="25"/>
      <c r="I334" s="29"/>
      <c r="J334" s="238"/>
      <c r="K334" s="29"/>
      <c r="L334" s="22"/>
      <c r="M334" s="22"/>
      <c r="N334" s="22"/>
    </row>
    <row r="335" spans="2:14">
      <c r="B335" s="22"/>
      <c r="C335" s="22"/>
      <c r="G335" s="22"/>
      <c r="H335" s="25"/>
      <c r="I335" s="29"/>
      <c r="J335" s="238"/>
      <c r="K335" s="29"/>
      <c r="L335" s="22"/>
      <c r="M335" s="22"/>
      <c r="N335" s="22"/>
    </row>
    <row r="336" spans="2:14">
      <c r="B336" s="22"/>
      <c r="C336" s="22"/>
      <c r="G336" s="22"/>
      <c r="H336" s="25"/>
      <c r="I336" s="29"/>
      <c r="J336" s="238"/>
      <c r="K336" s="29"/>
      <c r="L336" s="22"/>
      <c r="M336" s="22"/>
      <c r="N336" s="22"/>
    </row>
    <row r="337" spans="2:14">
      <c r="B337" s="22"/>
      <c r="C337" s="22"/>
      <c r="G337" s="22"/>
      <c r="H337" s="25"/>
      <c r="I337" s="29"/>
      <c r="J337" s="238"/>
      <c r="K337" s="29"/>
      <c r="L337" s="22"/>
      <c r="M337" s="22"/>
      <c r="N337" s="22"/>
    </row>
    <row r="338" spans="2:14">
      <c r="B338" s="22"/>
      <c r="C338" s="22"/>
      <c r="G338" s="22"/>
      <c r="H338" s="25"/>
      <c r="I338" s="29"/>
      <c r="J338" s="238"/>
      <c r="K338" s="29"/>
      <c r="L338" s="22"/>
      <c r="M338" s="22"/>
      <c r="N338" s="22"/>
    </row>
    <row r="339" spans="2:14">
      <c r="B339" s="22"/>
      <c r="C339" s="22"/>
      <c r="G339" s="22"/>
      <c r="H339" s="25"/>
      <c r="I339" s="29"/>
      <c r="J339" s="238"/>
      <c r="K339" s="29"/>
      <c r="L339" s="22"/>
      <c r="M339" s="22"/>
      <c r="N339" s="22"/>
    </row>
    <row r="340" spans="2:14">
      <c r="B340" s="22"/>
      <c r="C340" s="22"/>
      <c r="G340" s="22"/>
      <c r="H340" s="25"/>
      <c r="I340" s="29"/>
      <c r="J340" s="238"/>
      <c r="K340" s="29"/>
      <c r="L340" s="22"/>
      <c r="M340" s="22"/>
      <c r="N340" s="22"/>
    </row>
    <row r="341" spans="2:14">
      <c r="B341" s="22"/>
      <c r="C341" s="22"/>
      <c r="G341" s="22"/>
      <c r="H341" s="25"/>
      <c r="I341" s="29"/>
      <c r="J341" s="238"/>
      <c r="K341" s="29"/>
      <c r="L341" s="22"/>
      <c r="M341" s="22"/>
      <c r="N341" s="22"/>
    </row>
    <row r="342" spans="2:14">
      <c r="B342" s="22"/>
      <c r="C342" s="22"/>
      <c r="G342" s="22"/>
      <c r="H342" s="25"/>
      <c r="I342" s="29"/>
      <c r="J342" s="238"/>
      <c r="K342" s="29"/>
      <c r="L342" s="22"/>
      <c r="M342" s="22"/>
      <c r="N342" s="22"/>
    </row>
    <row r="343" spans="2:14">
      <c r="B343" s="22"/>
      <c r="C343" s="22"/>
      <c r="G343" s="22"/>
      <c r="H343" s="25"/>
      <c r="I343" s="29"/>
      <c r="J343" s="238"/>
      <c r="K343" s="29"/>
      <c r="L343" s="22"/>
      <c r="M343" s="22"/>
      <c r="N343" s="22"/>
    </row>
    <row r="344" spans="2:14">
      <c r="B344" s="22"/>
      <c r="C344" s="22"/>
      <c r="G344" s="22"/>
      <c r="H344" s="25"/>
      <c r="I344" s="29"/>
      <c r="J344" s="238"/>
      <c r="K344" s="29"/>
      <c r="L344" s="22"/>
      <c r="M344" s="22"/>
      <c r="N344" s="22"/>
    </row>
    <row r="345" spans="2:14">
      <c r="B345" s="22"/>
      <c r="C345" s="22"/>
      <c r="G345" s="22"/>
      <c r="H345" s="25"/>
      <c r="I345" s="29"/>
      <c r="J345" s="238"/>
      <c r="K345" s="29"/>
      <c r="L345" s="22"/>
      <c r="M345" s="22"/>
      <c r="N345" s="22"/>
    </row>
    <row r="346" spans="2:14">
      <c r="B346" s="22"/>
      <c r="C346" s="22"/>
      <c r="G346" s="22"/>
      <c r="H346" s="25"/>
      <c r="I346" s="29"/>
      <c r="J346" s="238"/>
      <c r="K346" s="29"/>
      <c r="L346" s="22"/>
      <c r="M346" s="22"/>
      <c r="N346" s="22"/>
    </row>
    <row r="347" spans="2:14">
      <c r="B347" s="22"/>
      <c r="C347" s="22"/>
      <c r="G347" s="22"/>
      <c r="H347" s="25"/>
      <c r="I347" s="29"/>
      <c r="J347" s="238"/>
      <c r="K347" s="29"/>
      <c r="L347" s="22"/>
      <c r="M347" s="22"/>
      <c r="N347" s="22"/>
    </row>
    <row r="348" spans="2:14">
      <c r="B348" s="22"/>
      <c r="C348" s="22"/>
      <c r="G348" s="22"/>
      <c r="H348" s="25"/>
      <c r="I348" s="29"/>
      <c r="J348" s="238"/>
      <c r="K348" s="29"/>
      <c r="L348" s="22"/>
      <c r="M348" s="22"/>
      <c r="N348" s="22"/>
    </row>
    <row r="349" spans="2:14">
      <c r="B349" s="22"/>
      <c r="C349" s="22"/>
      <c r="G349" s="22"/>
      <c r="H349" s="25"/>
      <c r="I349" s="29"/>
      <c r="J349" s="238"/>
      <c r="K349" s="29"/>
      <c r="L349" s="22"/>
      <c r="M349" s="22"/>
      <c r="N349" s="22"/>
    </row>
    <row r="350" spans="2:14">
      <c r="B350" s="22"/>
      <c r="C350" s="22"/>
      <c r="G350" s="22"/>
      <c r="H350" s="25"/>
      <c r="I350" s="29"/>
      <c r="J350" s="238"/>
      <c r="K350" s="29"/>
      <c r="L350" s="22"/>
      <c r="M350" s="22"/>
      <c r="N350" s="22"/>
    </row>
    <row r="351" spans="2:14">
      <c r="B351" s="22"/>
      <c r="C351" s="22"/>
      <c r="G351" s="22"/>
      <c r="H351" s="25"/>
      <c r="I351" s="29"/>
      <c r="J351" s="238"/>
      <c r="K351" s="29"/>
      <c r="L351" s="22"/>
      <c r="M351" s="22"/>
      <c r="N351" s="22"/>
    </row>
    <row r="352" spans="2:14">
      <c r="B352" s="22"/>
      <c r="C352" s="22"/>
      <c r="G352" s="22"/>
      <c r="H352" s="25"/>
      <c r="I352" s="29"/>
      <c r="J352" s="238"/>
      <c r="K352" s="29"/>
      <c r="L352" s="22"/>
      <c r="M352" s="22"/>
      <c r="N352" s="22"/>
    </row>
    <row r="353" spans="2:14">
      <c r="B353" s="22"/>
      <c r="C353" s="22"/>
      <c r="G353" s="22"/>
      <c r="H353" s="25"/>
      <c r="I353" s="29"/>
      <c r="J353" s="238"/>
      <c r="K353" s="29"/>
      <c r="L353" s="22"/>
      <c r="M353" s="22"/>
      <c r="N353" s="22"/>
    </row>
    <row r="354" spans="2:14">
      <c r="B354" s="22"/>
      <c r="C354" s="22"/>
      <c r="G354" s="22"/>
      <c r="H354" s="25"/>
      <c r="I354" s="29"/>
      <c r="J354" s="238"/>
      <c r="K354" s="29"/>
      <c r="L354" s="22"/>
      <c r="M354" s="22"/>
      <c r="N354" s="22"/>
    </row>
    <row r="355" spans="2:14">
      <c r="B355" s="22"/>
      <c r="C355" s="22"/>
      <c r="G355" s="22"/>
      <c r="H355" s="25"/>
      <c r="I355" s="29"/>
      <c r="J355" s="238"/>
      <c r="K355" s="29"/>
      <c r="L355" s="22"/>
      <c r="M355" s="22"/>
      <c r="N355" s="22"/>
    </row>
    <row r="356" spans="2:14">
      <c r="B356" s="22"/>
      <c r="C356" s="22"/>
      <c r="G356" s="22"/>
      <c r="H356" s="25"/>
      <c r="I356" s="29"/>
      <c r="J356" s="238"/>
      <c r="K356" s="29"/>
      <c r="L356" s="22"/>
      <c r="M356" s="22"/>
      <c r="N356" s="22"/>
    </row>
    <row r="357" spans="2:14">
      <c r="B357" s="22"/>
      <c r="C357" s="22"/>
      <c r="G357" s="22"/>
      <c r="H357" s="25"/>
      <c r="I357" s="29"/>
      <c r="J357" s="238"/>
      <c r="K357" s="29"/>
      <c r="L357" s="22"/>
      <c r="M357" s="22"/>
      <c r="N357" s="22"/>
    </row>
    <row r="358" spans="2:14">
      <c r="B358" s="22"/>
      <c r="C358" s="22"/>
      <c r="G358" s="22"/>
      <c r="H358" s="25"/>
      <c r="I358" s="29"/>
      <c r="J358" s="238"/>
      <c r="K358" s="29"/>
      <c r="L358" s="22"/>
      <c r="M358" s="22"/>
      <c r="N358" s="22"/>
    </row>
    <row r="359" spans="2:14">
      <c r="B359" s="22"/>
      <c r="C359" s="22"/>
      <c r="G359" s="22"/>
      <c r="H359" s="25"/>
      <c r="I359" s="29"/>
      <c r="J359" s="238"/>
      <c r="K359" s="29"/>
      <c r="L359" s="22"/>
      <c r="M359" s="22"/>
      <c r="N359" s="22"/>
    </row>
    <row r="360" spans="2:14">
      <c r="B360" s="22"/>
      <c r="C360" s="22"/>
      <c r="G360" s="22"/>
      <c r="H360" s="25"/>
      <c r="I360" s="29"/>
      <c r="J360" s="238"/>
      <c r="K360" s="29"/>
      <c r="L360" s="22"/>
      <c r="M360" s="22"/>
      <c r="N360" s="22"/>
    </row>
    <row r="361" spans="2:14">
      <c r="B361" s="22"/>
      <c r="C361" s="22"/>
      <c r="G361" s="22"/>
      <c r="H361" s="25"/>
      <c r="I361" s="29"/>
      <c r="J361" s="238"/>
      <c r="K361" s="29"/>
      <c r="L361" s="22"/>
      <c r="M361" s="22"/>
      <c r="N361" s="22"/>
    </row>
    <row r="362" spans="2:14">
      <c r="B362" s="22"/>
      <c r="C362" s="22"/>
      <c r="G362" s="22"/>
      <c r="H362" s="25"/>
      <c r="I362" s="29"/>
      <c r="J362" s="238"/>
      <c r="K362" s="29"/>
      <c r="L362" s="22"/>
      <c r="M362" s="22"/>
      <c r="N362" s="22"/>
    </row>
    <row r="363" spans="2:14">
      <c r="B363" s="22"/>
      <c r="C363" s="22"/>
      <c r="G363" s="22"/>
      <c r="H363" s="25"/>
      <c r="I363" s="29"/>
      <c r="J363" s="238"/>
      <c r="K363" s="29"/>
      <c r="L363" s="22"/>
      <c r="M363" s="22"/>
      <c r="N363" s="22"/>
    </row>
    <row r="364" spans="2:14">
      <c r="B364" s="22"/>
      <c r="C364" s="22"/>
      <c r="G364" s="22"/>
      <c r="H364" s="25"/>
      <c r="I364" s="29"/>
      <c r="J364" s="238"/>
      <c r="K364" s="29"/>
      <c r="L364" s="22"/>
      <c r="M364" s="22"/>
      <c r="N364" s="22"/>
    </row>
    <row r="365" spans="2:14">
      <c r="B365" s="22"/>
      <c r="C365" s="22"/>
      <c r="G365" s="22"/>
      <c r="H365" s="25"/>
      <c r="I365" s="29"/>
      <c r="J365" s="238"/>
      <c r="K365" s="29"/>
      <c r="L365" s="22"/>
      <c r="M365" s="22"/>
      <c r="N365" s="22"/>
    </row>
    <row r="366" spans="2:14">
      <c r="B366" s="22"/>
      <c r="C366" s="22"/>
      <c r="G366" s="22"/>
      <c r="H366" s="25"/>
      <c r="I366" s="29"/>
      <c r="J366" s="238"/>
      <c r="K366" s="29"/>
      <c r="L366" s="22"/>
      <c r="M366" s="22"/>
      <c r="N366" s="22"/>
    </row>
    <row r="367" spans="2:14">
      <c r="B367" s="22"/>
      <c r="C367" s="22"/>
      <c r="G367" s="22"/>
      <c r="H367" s="25"/>
      <c r="I367" s="29"/>
      <c r="J367" s="238"/>
      <c r="K367" s="29"/>
      <c r="L367" s="22"/>
      <c r="M367" s="22"/>
      <c r="N367" s="22"/>
    </row>
    <row r="368" spans="2:14">
      <c r="B368" s="22"/>
      <c r="C368" s="22"/>
      <c r="G368" s="22"/>
      <c r="H368" s="25"/>
      <c r="I368" s="29"/>
      <c r="J368" s="238"/>
      <c r="K368" s="29"/>
      <c r="L368" s="22"/>
      <c r="M368" s="22"/>
      <c r="N368" s="22"/>
    </row>
    <row r="369" spans="2:14">
      <c r="B369" s="22"/>
      <c r="C369" s="22"/>
      <c r="G369" s="22"/>
      <c r="H369" s="25"/>
      <c r="I369" s="29"/>
      <c r="J369" s="238"/>
      <c r="K369" s="29"/>
      <c r="L369" s="22"/>
      <c r="M369" s="22"/>
      <c r="N369" s="22"/>
    </row>
    <row r="370" spans="2:14">
      <c r="B370" s="22"/>
      <c r="C370" s="22"/>
      <c r="G370" s="22"/>
      <c r="H370" s="25"/>
      <c r="I370" s="29"/>
      <c r="J370" s="238"/>
      <c r="K370" s="29"/>
      <c r="L370" s="22"/>
      <c r="M370" s="22"/>
      <c r="N370" s="22"/>
    </row>
    <row r="371" spans="2:14">
      <c r="B371" s="22"/>
      <c r="C371" s="22"/>
      <c r="G371" s="22"/>
      <c r="H371" s="25"/>
      <c r="I371" s="29"/>
      <c r="J371" s="238"/>
      <c r="K371" s="29"/>
      <c r="L371" s="22"/>
      <c r="M371" s="22"/>
      <c r="N371" s="22"/>
    </row>
    <row r="372" spans="2:14">
      <c r="B372" s="22"/>
      <c r="C372" s="22"/>
      <c r="G372" s="22"/>
      <c r="H372" s="25"/>
      <c r="I372" s="29"/>
      <c r="J372" s="238"/>
      <c r="K372" s="29"/>
      <c r="L372" s="22"/>
      <c r="M372" s="22"/>
      <c r="N372" s="22"/>
    </row>
    <row r="373" spans="2:14">
      <c r="B373" s="22"/>
      <c r="C373" s="22"/>
      <c r="G373" s="22"/>
      <c r="H373" s="25"/>
      <c r="I373" s="29"/>
      <c r="J373" s="238"/>
      <c r="K373" s="29"/>
      <c r="L373" s="22"/>
      <c r="M373" s="22"/>
      <c r="N373" s="22"/>
    </row>
    <row r="374" spans="2:14">
      <c r="B374" s="22"/>
      <c r="C374" s="22"/>
      <c r="G374" s="22"/>
      <c r="H374" s="25"/>
      <c r="I374" s="29"/>
      <c r="J374" s="238"/>
      <c r="K374" s="29"/>
      <c r="L374" s="22"/>
      <c r="M374" s="22"/>
      <c r="N374" s="22"/>
    </row>
    <row r="375" spans="2:14">
      <c r="B375" s="22"/>
      <c r="C375" s="22"/>
      <c r="G375" s="22"/>
      <c r="H375" s="25"/>
      <c r="I375" s="29"/>
      <c r="J375" s="238"/>
      <c r="K375" s="29"/>
      <c r="L375" s="22"/>
      <c r="M375" s="22"/>
      <c r="N375" s="22"/>
    </row>
    <row r="376" spans="2:14">
      <c r="B376" s="22"/>
      <c r="C376" s="22"/>
      <c r="G376" s="22"/>
      <c r="H376" s="25"/>
      <c r="I376" s="29"/>
      <c r="J376" s="238"/>
      <c r="K376" s="29"/>
      <c r="L376" s="22"/>
      <c r="M376" s="22"/>
      <c r="N376" s="22"/>
    </row>
    <row r="377" spans="2:14">
      <c r="B377" s="22"/>
      <c r="C377" s="22"/>
      <c r="G377" s="22"/>
      <c r="H377" s="25"/>
      <c r="I377" s="29"/>
      <c r="J377" s="238"/>
      <c r="K377" s="29"/>
      <c r="L377" s="22"/>
      <c r="M377" s="22"/>
      <c r="N377" s="22"/>
    </row>
    <row r="378" spans="2:14">
      <c r="B378" s="22"/>
      <c r="C378" s="22"/>
      <c r="G378" s="22"/>
      <c r="H378" s="25"/>
      <c r="I378" s="29"/>
      <c r="J378" s="238"/>
      <c r="K378" s="29"/>
      <c r="L378" s="22"/>
      <c r="M378" s="22"/>
      <c r="N378" s="22"/>
    </row>
    <row r="379" spans="2:14">
      <c r="B379" s="22"/>
      <c r="C379" s="22"/>
      <c r="G379" s="22"/>
      <c r="H379" s="25"/>
      <c r="I379" s="29"/>
      <c r="J379" s="238"/>
      <c r="K379" s="29"/>
      <c r="L379" s="22"/>
      <c r="M379" s="22"/>
      <c r="N379" s="22"/>
    </row>
    <row r="380" spans="2:14">
      <c r="B380" s="22"/>
      <c r="C380" s="22"/>
      <c r="G380" s="22"/>
      <c r="H380" s="25"/>
      <c r="I380" s="29"/>
      <c r="J380" s="238"/>
      <c r="K380" s="29"/>
      <c r="L380" s="22"/>
      <c r="M380" s="22"/>
      <c r="N380" s="22"/>
    </row>
    <row r="381" spans="2:14">
      <c r="B381" s="22"/>
      <c r="C381" s="22"/>
      <c r="G381" s="22"/>
      <c r="H381" s="25"/>
      <c r="I381" s="29"/>
      <c r="J381" s="238"/>
      <c r="K381" s="29"/>
      <c r="L381" s="22"/>
      <c r="M381" s="22"/>
      <c r="N381" s="22"/>
    </row>
    <row r="382" spans="2:14">
      <c r="B382" s="22"/>
      <c r="C382" s="22"/>
      <c r="G382" s="22"/>
      <c r="H382" s="25"/>
      <c r="I382" s="29"/>
      <c r="J382" s="238"/>
      <c r="K382" s="29"/>
      <c r="L382" s="22"/>
      <c r="M382" s="22"/>
      <c r="N382" s="22"/>
    </row>
    <row r="383" spans="2:14">
      <c r="B383" s="22"/>
      <c r="C383" s="22"/>
      <c r="G383" s="22"/>
      <c r="H383" s="25"/>
      <c r="I383" s="29"/>
      <c r="J383" s="238"/>
      <c r="K383" s="29"/>
      <c r="L383" s="22"/>
      <c r="M383" s="22"/>
      <c r="N383" s="22"/>
    </row>
    <row r="384" spans="2:14">
      <c r="B384" s="22"/>
      <c r="C384" s="22"/>
      <c r="G384" s="22"/>
      <c r="H384" s="25"/>
      <c r="I384" s="29"/>
      <c r="J384" s="238"/>
      <c r="K384" s="29"/>
      <c r="L384" s="22"/>
      <c r="M384" s="22"/>
      <c r="N384" s="22"/>
    </row>
    <row r="385" spans="2:14">
      <c r="B385" s="22"/>
      <c r="C385" s="22"/>
      <c r="G385" s="22"/>
      <c r="H385" s="25"/>
      <c r="I385" s="29"/>
      <c r="J385" s="238"/>
      <c r="K385" s="29"/>
      <c r="L385" s="22"/>
      <c r="M385" s="22"/>
      <c r="N385" s="22"/>
    </row>
    <row r="386" spans="2:14">
      <c r="B386" s="22"/>
      <c r="C386" s="22"/>
      <c r="G386" s="22"/>
      <c r="H386" s="25"/>
      <c r="I386" s="29"/>
      <c r="J386" s="238"/>
      <c r="K386" s="29"/>
      <c r="L386" s="22"/>
      <c r="M386" s="22"/>
      <c r="N386" s="22"/>
    </row>
    <row r="387" spans="2:14">
      <c r="B387" s="22"/>
      <c r="C387" s="22"/>
      <c r="G387" s="22"/>
      <c r="H387" s="25"/>
      <c r="I387" s="29"/>
      <c r="J387" s="238"/>
      <c r="K387" s="29"/>
      <c r="L387" s="22"/>
      <c r="M387" s="22"/>
      <c r="N387" s="22"/>
    </row>
    <row r="388" spans="2:14">
      <c r="B388" s="22"/>
      <c r="C388" s="22"/>
      <c r="G388" s="22"/>
      <c r="H388" s="25"/>
      <c r="I388" s="29"/>
      <c r="J388" s="238"/>
      <c r="K388" s="29"/>
      <c r="L388" s="22"/>
      <c r="M388" s="22"/>
      <c r="N388" s="22"/>
    </row>
    <row r="389" spans="2:14">
      <c r="B389" s="22"/>
      <c r="C389" s="22"/>
      <c r="G389" s="22"/>
      <c r="H389" s="25"/>
      <c r="I389" s="29"/>
      <c r="J389" s="238"/>
      <c r="K389" s="29"/>
      <c r="L389" s="22"/>
      <c r="M389" s="22"/>
      <c r="N389" s="22"/>
    </row>
    <row r="390" spans="2:14">
      <c r="B390" s="22"/>
      <c r="C390" s="22"/>
      <c r="G390" s="22"/>
      <c r="H390" s="25"/>
      <c r="I390" s="29"/>
      <c r="J390" s="238"/>
      <c r="K390" s="29"/>
      <c r="L390" s="22"/>
      <c r="M390" s="22"/>
      <c r="N390" s="22"/>
    </row>
    <row r="391" spans="2:14">
      <c r="B391" s="22"/>
      <c r="C391" s="22"/>
      <c r="G391" s="22"/>
      <c r="H391" s="25"/>
      <c r="I391" s="29"/>
      <c r="J391" s="238"/>
      <c r="K391" s="29"/>
      <c r="L391" s="22"/>
      <c r="M391" s="22"/>
      <c r="N391" s="22"/>
    </row>
    <row r="392" spans="2:14">
      <c r="B392" s="22"/>
      <c r="C392" s="22"/>
      <c r="G392" s="22"/>
      <c r="H392" s="25"/>
      <c r="I392" s="29"/>
      <c r="J392" s="238"/>
      <c r="K392" s="29"/>
      <c r="L392" s="22"/>
      <c r="M392" s="22"/>
      <c r="N392" s="22"/>
    </row>
    <row r="393" spans="2:14">
      <c r="B393" s="22"/>
      <c r="C393" s="22"/>
      <c r="G393" s="22"/>
      <c r="H393" s="25"/>
      <c r="I393" s="29"/>
      <c r="J393" s="238"/>
      <c r="K393" s="29"/>
      <c r="L393" s="22"/>
      <c r="M393" s="22"/>
      <c r="N393" s="22"/>
    </row>
    <row r="394" spans="2:14">
      <c r="B394" s="22"/>
      <c r="C394" s="22"/>
      <c r="G394" s="22"/>
      <c r="H394" s="25"/>
      <c r="I394" s="29"/>
      <c r="J394" s="238"/>
      <c r="K394" s="29"/>
      <c r="L394" s="22"/>
      <c r="M394" s="22"/>
      <c r="N394" s="22"/>
    </row>
    <row r="395" spans="2:14">
      <c r="B395" s="22"/>
      <c r="C395" s="22"/>
      <c r="G395" s="22"/>
      <c r="H395" s="25"/>
      <c r="I395" s="29"/>
      <c r="J395" s="238"/>
      <c r="K395" s="29"/>
      <c r="L395" s="22"/>
      <c r="M395" s="22"/>
      <c r="N395" s="22"/>
    </row>
    <row r="396" spans="2:14">
      <c r="B396" s="22"/>
      <c r="C396" s="22"/>
      <c r="G396" s="22"/>
      <c r="H396" s="25"/>
      <c r="I396" s="29"/>
      <c r="J396" s="238"/>
      <c r="K396" s="29"/>
      <c r="L396" s="22"/>
      <c r="M396" s="22"/>
      <c r="N396" s="22"/>
    </row>
    <row r="397" spans="2:14">
      <c r="B397" s="22"/>
      <c r="C397" s="22"/>
      <c r="G397" s="22"/>
      <c r="H397" s="25"/>
      <c r="I397" s="29"/>
      <c r="J397" s="238"/>
      <c r="K397" s="29"/>
      <c r="L397" s="22"/>
      <c r="M397" s="22"/>
      <c r="N397" s="22"/>
    </row>
    <row r="398" spans="2:14">
      <c r="B398" s="22"/>
      <c r="C398" s="22"/>
      <c r="G398" s="22"/>
      <c r="H398" s="25"/>
      <c r="I398" s="29"/>
      <c r="J398" s="238"/>
      <c r="K398" s="29"/>
      <c r="L398" s="22"/>
      <c r="M398" s="22"/>
      <c r="N398" s="22"/>
    </row>
    <row r="399" spans="2:14">
      <c r="B399" s="22"/>
      <c r="C399" s="22"/>
      <c r="G399" s="22"/>
      <c r="H399" s="25"/>
      <c r="I399" s="29"/>
      <c r="J399" s="238"/>
      <c r="K399" s="29"/>
      <c r="L399" s="22"/>
      <c r="M399" s="22"/>
      <c r="N399" s="22"/>
    </row>
    <row r="400" spans="2:14">
      <c r="B400" s="22"/>
      <c r="C400" s="22"/>
      <c r="G400" s="22"/>
      <c r="H400" s="25"/>
      <c r="I400" s="29"/>
      <c r="J400" s="238"/>
      <c r="K400" s="29"/>
      <c r="L400" s="22"/>
      <c r="M400" s="22"/>
      <c r="N400" s="22"/>
    </row>
    <row r="401" spans="2:14">
      <c r="B401" s="22"/>
      <c r="C401" s="22"/>
      <c r="G401" s="22"/>
      <c r="H401" s="25"/>
      <c r="I401" s="29"/>
      <c r="J401" s="238"/>
      <c r="K401" s="29"/>
      <c r="L401" s="22"/>
      <c r="M401" s="22"/>
      <c r="N401" s="22"/>
    </row>
    <row r="402" spans="2:14">
      <c r="B402" s="22"/>
      <c r="C402" s="22"/>
      <c r="G402" s="22"/>
      <c r="H402" s="25"/>
      <c r="I402" s="29"/>
      <c r="J402" s="238"/>
      <c r="K402" s="29"/>
      <c r="L402" s="22"/>
      <c r="M402" s="22"/>
      <c r="N402" s="22"/>
    </row>
    <row r="403" spans="2:14">
      <c r="B403" s="22"/>
      <c r="C403" s="22"/>
      <c r="G403" s="22"/>
      <c r="H403" s="25"/>
      <c r="I403" s="29"/>
      <c r="J403" s="238"/>
      <c r="K403" s="29"/>
      <c r="L403" s="22"/>
      <c r="M403" s="22"/>
      <c r="N403" s="22"/>
    </row>
    <row r="404" spans="2:14">
      <c r="B404" s="22"/>
      <c r="C404" s="22"/>
      <c r="G404" s="22"/>
      <c r="H404" s="25"/>
      <c r="I404" s="29"/>
      <c r="J404" s="238"/>
      <c r="K404" s="29"/>
      <c r="L404" s="22"/>
      <c r="M404" s="22"/>
      <c r="N404" s="22"/>
    </row>
    <row r="405" spans="2:14">
      <c r="B405" s="22"/>
      <c r="C405" s="22"/>
      <c r="G405" s="22"/>
      <c r="H405" s="25"/>
      <c r="I405" s="29"/>
      <c r="J405" s="238"/>
      <c r="K405" s="29"/>
      <c r="L405" s="22"/>
      <c r="M405" s="22"/>
      <c r="N405" s="22"/>
    </row>
    <row r="406" spans="2:14">
      <c r="B406" s="22"/>
      <c r="C406" s="22"/>
      <c r="G406" s="22"/>
      <c r="H406" s="25"/>
      <c r="I406" s="29"/>
      <c r="J406" s="238"/>
      <c r="K406" s="29"/>
      <c r="L406" s="22"/>
      <c r="M406" s="22"/>
      <c r="N406" s="22"/>
    </row>
    <row r="407" spans="2:14">
      <c r="B407" s="22"/>
      <c r="C407" s="22"/>
      <c r="G407" s="22"/>
      <c r="H407" s="25"/>
      <c r="I407" s="29"/>
      <c r="J407" s="238"/>
      <c r="K407" s="29"/>
      <c r="L407" s="22"/>
      <c r="M407" s="22"/>
      <c r="N407" s="22"/>
    </row>
    <row r="408" spans="2:14">
      <c r="B408" s="22"/>
      <c r="C408" s="22"/>
      <c r="G408" s="22"/>
      <c r="H408" s="25"/>
      <c r="I408" s="29"/>
      <c r="J408" s="238"/>
      <c r="K408" s="29"/>
      <c r="L408" s="22"/>
      <c r="M408" s="22"/>
      <c r="N408" s="22"/>
    </row>
    <row r="409" spans="2:14">
      <c r="B409" s="22"/>
      <c r="C409" s="22"/>
      <c r="G409" s="22"/>
      <c r="H409" s="25"/>
      <c r="I409" s="29"/>
      <c r="J409" s="238"/>
      <c r="K409" s="29"/>
      <c r="L409" s="22"/>
      <c r="M409" s="22"/>
      <c r="N409" s="22"/>
    </row>
    <row r="410" spans="2:14">
      <c r="B410" s="22"/>
      <c r="C410" s="22"/>
      <c r="G410" s="22"/>
      <c r="H410" s="25"/>
      <c r="I410" s="29"/>
      <c r="J410" s="238"/>
      <c r="K410" s="29"/>
      <c r="L410" s="22"/>
      <c r="M410" s="22"/>
      <c r="N410" s="22"/>
    </row>
    <row r="411" spans="2:14">
      <c r="B411" s="22"/>
      <c r="C411" s="22"/>
      <c r="G411" s="22"/>
      <c r="H411" s="25"/>
      <c r="I411" s="29"/>
      <c r="J411" s="238"/>
      <c r="K411" s="29"/>
      <c r="L411" s="22"/>
      <c r="M411" s="22"/>
      <c r="N411" s="22"/>
    </row>
    <row r="412" spans="2:14">
      <c r="B412" s="22"/>
      <c r="C412" s="22"/>
      <c r="G412" s="22"/>
      <c r="H412" s="25"/>
      <c r="I412" s="29"/>
      <c r="J412" s="238"/>
      <c r="K412" s="29"/>
      <c r="L412" s="22"/>
      <c r="M412" s="22"/>
      <c r="N412" s="22"/>
    </row>
    <row r="413" spans="2:14">
      <c r="B413" s="22"/>
      <c r="C413" s="22"/>
      <c r="G413" s="22"/>
      <c r="H413" s="25"/>
      <c r="I413" s="29"/>
      <c r="J413" s="238"/>
      <c r="K413" s="29"/>
      <c r="L413" s="22"/>
      <c r="M413" s="22"/>
      <c r="N413" s="22"/>
    </row>
    <row r="414" spans="2:14">
      <c r="B414" s="22"/>
      <c r="C414" s="22"/>
      <c r="G414" s="22"/>
      <c r="H414" s="25"/>
      <c r="I414" s="29"/>
      <c r="J414" s="238"/>
      <c r="K414" s="29"/>
      <c r="L414" s="22"/>
      <c r="M414" s="22"/>
      <c r="N414" s="22"/>
    </row>
    <row r="415" spans="2:14">
      <c r="B415" s="22"/>
      <c r="C415" s="22"/>
      <c r="G415" s="22"/>
      <c r="H415" s="25"/>
      <c r="I415" s="29"/>
      <c r="J415" s="238"/>
      <c r="K415" s="29"/>
      <c r="L415" s="22"/>
      <c r="M415" s="22"/>
      <c r="N415" s="22"/>
    </row>
    <row r="416" spans="2:14">
      <c r="B416" s="22"/>
      <c r="C416" s="22"/>
      <c r="G416" s="22"/>
      <c r="H416" s="25"/>
      <c r="I416" s="29"/>
      <c r="J416" s="238"/>
      <c r="K416" s="29"/>
      <c r="L416" s="22"/>
      <c r="M416" s="22"/>
      <c r="N416" s="22"/>
    </row>
    <row r="417" spans="2:14">
      <c r="B417" s="22"/>
      <c r="C417" s="22"/>
      <c r="G417" s="22"/>
      <c r="H417" s="25"/>
      <c r="I417" s="29"/>
      <c r="J417" s="238"/>
      <c r="K417" s="29"/>
      <c r="L417" s="22"/>
      <c r="M417" s="22"/>
      <c r="N417" s="22"/>
    </row>
    <row r="418" spans="2:14">
      <c r="B418" s="22"/>
      <c r="C418" s="22"/>
      <c r="G418" s="22"/>
      <c r="H418" s="25"/>
      <c r="I418" s="29"/>
      <c r="J418" s="238"/>
      <c r="K418" s="29"/>
      <c r="L418" s="22"/>
      <c r="M418" s="22"/>
      <c r="N418" s="22"/>
    </row>
    <row r="419" spans="2:14">
      <c r="B419" s="22"/>
      <c r="C419" s="22"/>
      <c r="G419" s="22"/>
      <c r="H419" s="25"/>
      <c r="I419" s="29"/>
      <c r="J419" s="238"/>
      <c r="K419" s="29"/>
      <c r="L419" s="22"/>
      <c r="M419" s="22"/>
      <c r="N419" s="22"/>
    </row>
    <row r="420" spans="2:14">
      <c r="B420" s="22"/>
      <c r="C420" s="22"/>
      <c r="G420" s="22"/>
      <c r="H420" s="25"/>
      <c r="I420" s="29"/>
      <c r="J420" s="238"/>
      <c r="K420" s="29"/>
      <c r="L420" s="22"/>
      <c r="M420" s="22"/>
      <c r="N420" s="22"/>
    </row>
    <row r="421" spans="2:14">
      <c r="B421" s="22"/>
      <c r="C421" s="22"/>
      <c r="G421" s="22"/>
      <c r="H421" s="25"/>
      <c r="I421" s="29"/>
      <c r="J421" s="238"/>
      <c r="K421" s="29"/>
      <c r="L421" s="22"/>
      <c r="M421" s="22"/>
      <c r="N421" s="22"/>
    </row>
    <row r="422" spans="2:14">
      <c r="B422" s="22"/>
      <c r="C422" s="22"/>
      <c r="G422" s="22"/>
      <c r="H422" s="25"/>
      <c r="I422" s="29"/>
      <c r="J422" s="238"/>
      <c r="K422" s="29"/>
      <c r="L422" s="22"/>
      <c r="M422" s="22"/>
      <c r="N422" s="22"/>
    </row>
    <row r="423" spans="2:14">
      <c r="B423" s="22"/>
      <c r="C423" s="22"/>
      <c r="G423" s="22"/>
      <c r="H423" s="25"/>
      <c r="I423" s="29"/>
      <c r="J423" s="238"/>
      <c r="K423" s="29"/>
      <c r="L423" s="22"/>
      <c r="M423" s="22"/>
      <c r="N423" s="22"/>
    </row>
    <row r="424" spans="2:14">
      <c r="B424" s="22"/>
      <c r="C424" s="22"/>
      <c r="G424" s="22"/>
      <c r="H424" s="25"/>
      <c r="I424" s="29"/>
      <c r="J424" s="238"/>
      <c r="K424" s="29"/>
      <c r="L424" s="22"/>
      <c r="M424" s="22"/>
      <c r="N424" s="22"/>
    </row>
    <row r="425" spans="2:14">
      <c r="B425" s="22"/>
      <c r="C425" s="22"/>
      <c r="G425" s="22"/>
      <c r="H425" s="25"/>
      <c r="I425" s="29"/>
      <c r="J425" s="238"/>
      <c r="K425" s="29"/>
      <c r="L425" s="22"/>
      <c r="M425" s="22"/>
      <c r="N425" s="22"/>
    </row>
    <row r="426" spans="2:14">
      <c r="B426" s="22"/>
      <c r="C426" s="22"/>
      <c r="G426" s="22"/>
      <c r="H426" s="25"/>
      <c r="I426" s="29"/>
      <c r="J426" s="238"/>
      <c r="K426" s="29"/>
      <c r="L426" s="22"/>
      <c r="M426" s="22"/>
      <c r="N426" s="22"/>
    </row>
    <row r="427" spans="2:14">
      <c r="B427" s="22"/>
      <c r="C427" s="22"/>
      <c r="G427" s="22"/>
      <c r="H427" s="25"/>
      <c r="I427" s="29"/>
      <c r="J427" s="238"/>
      <c r="K427" s="29"/>
      <c r="L427" s="22"/>
      <c r="M427" s="22"/>
      <c r="N427" s="22"/>
    </row>
    <row r="428" spans="2:14">
      <c r="B428" s="22"/>
      <c r="C428" s="22"/>
      <c r="G428" s="22"/>
      <c r="H428" s="25"/>
      <c r="I428" s="29"/>
      <c r="J428" s="238"/>
      <c r="K428" s="29"/>
      <c r="L428" s="22"/>
      <c r="M428" s="22"/>
      <c r="N428" s="22"/>
    </row>
    <row r="429" spans="2:14">
      <c r="B429" s="22"/>
      <c r="C429" s="22"/>
      <c r="G429" s="22"/>
      <c r="H429" s="25"/>
      <c r="I429" s="29"/>
      <c r="J429" s="238"/>
      <c r="K429" s="29"/>
      <c r="L429" s="22"/>
      <c r="M429" s="22"/>
      <c r="N429" s="22"/>
    </row>
    <row r="430" spans="2:14">
      <c r="B430" s="22"/>
      <c r="C430" s="22"/>
      <c r="G430" s="22"/>
      <c r="H430" s="25"/>
      <c r="I430" s="29"/>
      <c r="J430" s="238"/>
      <c r="K430" s="29"/>
      <c r="L430" s="22"/>
      <c r="M430" s="22"/>
      <c r="N430" s="22"/>
    </row>
    <row r="431" spans="2:14">
      <c r="B431" s="22"/>
      <c r="C431" s="22"/>
      <c r="G431" s="22"/>
      <c r="H431" s="25"/>
      <c r="I431" s="29"/>
      <c r="J431" s="238"/>
      <c r="K431" s="29"/>
      <c r="L431" s="22"/>
      <c r="M431" s="22"/>
      <c r="N431" s="22"/>
    </row>
    <row r="432" spans="2:14">
      <c r="B432" s="22"/>
      <c r="C432" s="22"/>
      <c r="G432" s="22"/>
      <c r="H432" s="25"/>
      <c r="I432" s="29"/>
      <c r="J432" s="238"/>
      <c r="K432" s="29"/>
      <c r="L432" s="22"/>
      <c r="M432" s="22"/>
      <c r="N432" s="22"/>
    </row>
    <row r="433" spans="2:14">
      <c r="B433" s="22"/>
      <c r="C433" s="22"/>
      <c r="G433" s="22"/>
      <c r="H433" s="25"/>
      <c r="I433" s="29"/>
      <c r="J433" s="238"/>
      <c r="K433" s="29"/>
      <c r="L433" s="22"/>
      <c r="M433" s="22"/>
      <c r="N433" s="22"/>
    </row>
    <row r="434" spans="2:14">
      <c r="B434" s="22"/>
      <c r="C434" s="22"/>
      <c r="G434" s="22"/>
      <c r="H434" s="25"/>
      <c r="I434" s="29"/>
      <c r="J434" s="238"/>
      <c r="K434" s="29"/>
      <c r="L434" s="22"/>
      <c r="M434" s="22"/>
      <c r="N434" s="22"/>
    </row>
    <row r="435" spans="2:14">
      <c r="B435" s="22"/>
      <c r="C435" s="22"/>
      <c r="G435" s="22"/>
      <c r="H435" s="25"/>
      <c r="I435" s="29"/>
      <c r="J435" s="238"/>
      <c r="K435" s="29"/>
      <c r="L435" s="22"/>
      <c r="M435" s="22"/>
      <c r="N435" s="22"/>
    </row>
    <row r="436" spans="2:14">
      <c r="B436" s="22"/>
      <c r="C436" s="22"/>
      <c r="G436" s="22"/>
      <c r="H436" s="25"/>
      <c r="I436" s="29"/>
      <c r="J436" s="238"/>
      <c r="K436" s="29"/>
      <c r="L436" s="22"/>
      <c r="M436" s="22"/>
      <c r="N436" s="22"/>
    </row>
    <row r="437" spans="2:14">
      <c r="B437" s="22"/>
      <c r="C437" s="22"/>
      <c r="G437" s="22"/>
      <c r="H437" s="25"/>
      <c r="I437" s="29"/>
      <c r="J437" s="238"/>
      <c r="K437" s="29"/>
      <c r="L437" s="22"/>
      <c r="M437" s="22"/>
      <c r="N437" s="22"/>
    </row>
    <row r="438" spans="2:14">
      <c r="B438" s="22"/>
      <c r="C438" s="22"/>
      <c r="G438" s="22"/>
      <c r="H438" s="25"/>
      <c r="I438" s="29"/>
      <c r="J438" s="238"/>
      <c r="K438" s="29"/>
      <c r="L438" s="22"/>
      <c r="M438" s="22"/>
      <c r="N438" s="22"/>
    </row>
    <row r="439" spans="2:14">
      <c r="B439" s="22"/>
      <c r="C439" s="22"/>
      <c r="G439" s="22"/>
      <c r="H439" s="25"/>
      <c r="I439" s="29"/>
      <c r="J439" s="238"/>
      <c r="K439" s="29"/>
      <c r="L439" s="22"/>
      <c r="M439" s="22"/>
      <c r="N439" s="22"/>
    </row>
    <row r="440" spans="2:14">
      <c r="B440" s="22"/>
      <c r="C440" s="22"/>
      <c r="G440" s="22"/>
      <c r="H440" s="25"/>
      <c r="I440" s="29"/>
      <c r="J440" s="238"/>
      <c r="K440" s="29"/>
      <c r="L440" s="22"/>
      <c r="M440" s="22"/>
      <c r="N440" s="22"/>
    </row>
    <row r="441" spans="2:14">
      <c r="B441" s="22"/>
      <c r="C441" s="22"/>
      <c r="G441" s="22"/>
      <c r="H441" s="25"/>
      <c r="I441" s="29"/>
      <c r="J441" s="238"/>
      <c r="K441" s="29"/>
      <c r="L441" s="22"/>
      <c r="M441" s="22"/>
      <c r="N441" s="22"/>
    </row>
    <row r="442" spans="2:14">
      <c r="B442" s="22"/>
      <c r="C442" s="22"/>
      <c r="G442" s="22"/>
      <c r="H442" s="25"/>
      <c r="I442" s="29"/>
      <c r="J442" s="238"/>
      <c r="K442" s="29"/>
      <c r="L442" s="22"/>
      <c r="M442" s="22"/>
      <c r="N442" s="22"/>
    </row>
    <row r="443" spans="2:14">
      <c r="B443" s="22"/>
      <c r="C443" s="22"/>
      <c r="G443" s="22"/>
      <c r="H443" s="25"/>
      <c r="I443" s="29"/>
      <c r="J443" s="238"/>
      <c r="K443" s="29"/>
      <c r="L443" s="22"/>
      <c r="M443" s="22"/>
      <c r="N443" s="22"/>
    </row>
    <row r="444" spans="2:14">
      <c r="B444" s="22"/>
      <c r="C444" s="22"/>
      <c r="G444" s="22"/>
      <c r="H444" s="25"/>
      <c r="I444" s="29"/>
      <c r="J444" s="238"/>
      <c r="K444" s="29"/>
      <c r="L444" s="22"/>
      <c r="M444" s="22"/>
      <c r="N444" s="22"/>
    </row>
    <row r="445" spans="2:14">
      <c r="B445" s="22"/>
      <c r="C445" s="22"/>
      <c r="G445" s="22"/>
      <c r="H445" s="25"/>
      <c r="I445" s="29"/>
      <c r="J445" s="238"/>
      <c r="K445" s="29"/>
      <c r="L445" s="22"/>
      <c r="M445" s="22"/>
      <c r="N445" s="22"/>
    </row>
    <row r="446" spans="2:14">
      <c r="B446" s="22"/>
      <c r="C446" s="22"/>
      <c r="G446" s="22"/>
      <c r="H446" s="25"/>
      <c r="I446" s="29"/>
      <c r="J446" s="238"/>
      <c r="K446" s="29"/>
      <c r="L446" s="22"/>
      <c r="M446" s="22"/>
      <c r="N446" s="22"/>
    </row>
    <row r="447" spans="2:14">
      <c r="B447" s="22"/>
      <c r="C447" s="22"/>
      <c r="G447" s="22"/>
      <c r="H447" s="25"/>
      <c r="I447" s="29"/>
      <c r="J447" s="238"/>
      <c r="K447" s="29"/>
      <c r="L447" s="22"/>
      <c r="M447" s="22"/>
      <c r="N447" s="22"/>
    </row>
    <row r="448" spans="2:14">
      <c r="B448" s="22"/>
      <c r="C448" s="22"/>
      <c r="G448" s="22"/>
      <c r="H448" s="25"/>
      <c r="I448" s="29"/>
      <c r="J448" s="238"/>
      <c r="K448" s="29"/>
      <c r="L448" s="22"/>
      <c r="M448" s="22"/>
      <c r="N448" s="22"/>
    </row>
    <row r="449" spans="2:14">
      <c r="B449" s="22"/>
      <c r="C449" s="22"/>
      <c r="G449" s="22"/>
      <c r="H449" s="25"/>
      <c r="I449" s="29"/>
      <c r="J449" s="238"/>
      <c r="K449" s="29"/>
      <c r="L449" s="22"/>
      <c r="M449" s="22"/>
      <c r="N449" s="22"/>
    </row>
    <row r="450" spans="2:14">
      <c r="B450" s="22"/>
      <c r="C450" s="22"/>
      <c r="G450" s="22"/>
      <c r="H450" s="25"/>
      <c r="I450" s="29"/>
      <c r="J450" s="238"/>
      <c r="K450" s="29"/>
      <c r="L450" s="22"/>
      <c r="M450" s="22"/>
      <c r="N450" s="22"/>
    </row>
    <row r="451" spans="2:14">
      <c r="B451" s="22"/>
      <c r="C451" s="22"/>
      <c r="G451" s="22"/>
      <c r="H451" s="25"/>
      <c r="I451" s="29"/>
      <c r="J451" s="238"/>
      <c r="K451" s="29"/>
      <c r="L451" s="22"/>
      <c r="M451" s="22"/>
      <c r="N451" s="22"/>
    </row>
    <row r="452" spans="2:14">
      <c r="B452" s="22"/>
      <c r="C452" s="22"/>
      <c r="G452" s="22"/>
      <c r="H452" s="25"/>
      <c r="I452" s="29"/>
      <c r="J452" s="238"/>
      <c r="K452" s="29"/>
      <c r="L452" s="22"/>
      <c r="M452" s="22"/>
      <c r="N452" s="22"/>
    </row>
    <row r="453" spans="2:14">
      <c r="B453" s="22"/>
      <c r="C453" s="22"/>
      <c r="G453" s="22"/>
      <c r="H453" s="25"/>
      <c r="I453" s="29"/>
      <c r="J453" s="238"/>
      <c r="K453" s="29"/>
      <c r="L453" s="22"/>
      <c r="M453" s="22"/>
      <c r="N453" s="22"/>
    </row>
    <row r="454" spans="2:14">
      <c r="B454" s="22"/>
      <c r="C454" s="22"/>
      <c r="G454" s="22"/>
      <c r="H454" s="25"/>
      <c r="I454" s="29"/>
      <c r="J454" s="238"/>
      <c r="K454" s="29"/>
      <c r="L454" s="22"/>
      <c r="M454" s="22"/>
      <c r="N454" s="22"/>
    </row>
    <row r="455" spans="2:14">
      <c r="B455" s="22"/>
      <c r="C455" s="22"/>
      <c r="G455" s="22"/>
      <c r="H455" s="25"/>
      <c r="I455" s="29"/>
      <c r="J455" s="238"/>
      <c r="K455" s="29"/>
      <c r="L455" s="22"/>
      <c r="M455" s="22"/>
      <c r="N455" s="22"/>
    </row>
    <row r="456" spans="2:14">
      <c r="B456" s="22"/>
      <c r="C456" s="22"/>
      <c r="G456" s="22"/>
      <c r="H456" s="25"/>
      <c r="I456" s="29"/>
      <c r="J456" s="238"/>
      <c r="K456" s="29"/>
      <c r="L456" s="22"/>
      <c r="M456" s="22"/>
      <c r="N456" s="22"/>
    </row>
    <row r="457" spans="2:14">
      <c r="B457" s="22"/>
      <c r="C457" s="22"/>
      <c r="G457" s="22"/>
      <c r="H457" s="25"/>
      <c r="I457" s="29"/>
      <c r="J457" s="238"/>
      <c r="K457" s="29"/>
      <c r="L457" s="22"/>
      <c r="M457" s="22"/>
      <c r="N457" s="22"/>
    </row>
    <row r="458" spans="2:14">
      <c r="B458" s="22"/>
      <c r="C458" s="22"/>
      <c r="G458" s="22"/>
      <c r="H458" s="25"/>
      <c r="I458" s="29"/>
      <c r="J458" s="238"/>
      <c r="K458" s="29"/>
      <c r="L458" s="22"/>
      <c r="M458" s="22"/>
      <c r="N458" s="22"/>
    </row>
    <row r="459" spans="2:14">
      <c r="B459" s="22"/>
      <c r="C459" s="22"/>
      <c r="G459" s="22"/>
      <c r="H459" s="25"/>
      <c r="I459" s="29"/>
      <c r="J459" s="238"/>
      <c r="K459" s="29"/>
      <c r="L459" s="22"/>
      <c r="M459" s="22"/>
      <c r="N459" s="22"/>
    </row>
    <row r="460" spans="2:14">
      <c r="B460" s="22"/>
      <c r="C460" s="22"/>
      <c r="G460" s="22"/>
      <c r="H460" s="25"/>
      <c r="I460" s="29"/>
      <c r="J460" s="238"/>
      <c r="K460" s="29"/>
      <c r="L460" s="22"/>
      <c r="M460" s="22"/>
      <c r="N460" s="22"/>
    </row>
    <row r="461" spans="2:14">
      <c r="B461" s="22"/>
      <c r="C461" s="22"/>
      <c r="G461" s="22"/>
      <c r="H461" s="25"/>
      <c r="I461" s="29"/>
      <c r="J461" s="238"/>
      <c r="K461" s="29"/>
      <c r="L461" s="22"/>
      <c r="M461" s="22"/>
      <c r="N461" s="22"/>
    </row>
    <row r="462" spans="2:14">
      <c r="B462" s="22"/>
      <c r="C462" s="22"/>
      <c r="G462" s="22"/>
      <c r="H462" s="25"/>
      <c r="I462" s="29"/>
      <c r="J462" s="238"/>
      <c r="K462" s="29"/>
      <c r="L462" s="22"/>
      <c r="M462" s="22"/>
      <c r="N462" s="22"/>
    </row>
    <row r="463" spans="2:14">
      <c r="B463" s="22"/>
      <c r="C463" s="22"/>
      <c r="G463" s="22"/>
      <c r="H463" s="25"/>
      <c r="I463" s="29"/>
      <c r="J463" s="238"/>
      <c r="K463" s="29"/>
      <c r="L463" s="22"/>
      <c r="M463" s="22"/>
      <c r="N463" s="22"/>
    </row>
    <row r="464" spans="2:14">
      <c r="B464" s="22"/>
      <c r="C464" s="22"/>
      <c r="G464" s="22"/>
      <c r="H464" s="25"/>
      <c r="I464" s="29"/>
      <c r="J464" s="238"/>
      <c r="K464" s="29"/>
      <c r="L464" s="22"/>
      <c r="M464" s="22"/>
      <c r="N464" s="22"/>
    </row>
    <row r="465" spans="2:14">
      <c r="B465" s="22"/>
      <c r="C465" s="22"/>
      <c r="G465" s="22"/>
      <c r="H465" s="25"/>
      <c r="I465" s="29"/>
      <c r="J465" s="238"/>
      <c r="K465" s="29"/>
      <c r="L465" s="22"/>
      <c r="M465" s="22"/>
      <c r="N465" s="22"/>
    </row>
    <row r="466" spans="2:14">
      <c r="B466" s="22"/>
      <c r="C466" s="22"/>
      <c r="G466" s="22"/>
      <c r="H466" s="25"/>
      <c r="I466" s="29"/>
      <c r="J466" s="238"/>
      <c r="K466" s="29"/>
      <c r="L466" s="22"/>
      <c r="M466" s="22"/>
      <c r="N466" s="22"/>
    </row>
    <row r="467" spans="2:14">
      <c r="B467" s="22"/>
      <c r="C467" s="22"/>
      <c r="G467" s="22"/>
      <c r="H467" s="25"/>
      <c r="I467" s="29"/>
      <c r="J467" s="238"/>
      <c r="K467" s="29"/>
      <c r="L467" s="22"/>
      <c r="M467" s="22"/>
      <c r="N467" s="22"/>
    </row>
    <row r="468" spans="2:14">
      <c r="B468" s="22"/>
      <c r="C468" s="22"/>
      <c r="G468" s="22"/>
      <c r="H468" s="25"/>
      <c r="I468" s="29"/>
      <c r="J468" s="238"/>
      <c r="K468" s="29"/>
      <c r="L468" s="22"/>
      <c r="M468" s="22"/>
      <c r="N468" s="22"/>
    </row>
    <row r="469" spans="2:14">
      <c r="B469" s="22"/>
      <c r="C469" s="22"/>
      <c r="G469" s="22"/>
      <c r="H469" s="25"/>
      <c r="I469" s="29"/>
      <c r="J469" s="238"/>
      <c r="K469" s="29"/>
      <c r="L469" s="22"/>
      <c r="M469" s="22"/>
      <c r="N469" s="22"/>
    </row>
    <row r="470" spans="2:14">
      <c r="B470" s="22"/>
      <c r="C470" s="22"/>
      <c r="G470" s="22"/>
      <c r="H470" s="25"/>
      <c r="I470" s="29"/>
      <c r="J470" s="238"/>
      <c r="K470" s="29"/>
      <c r="L470" s="22"/>
      <c r="M470" s="22"/>
      <c r="N470" s="22"/>
    </row>
    <row r="471" spans="2:14">
      <c r="B471" s="22"/>
      <c r="C471" s="22"/>
      <c r="G471" s="22"/>
      <c r="H471" s="25"/>
      <c r="I471" s="29"/>
      <c r="J471" s="238"/>
      <c r="K471" s="29"/>
      <c r="L471" s="22"/>
      <c r="M471" s="22"/>
      <c r="N471" s="22"/>
    </row>
    <row r="472" spans="2:14">
      <c r="B472" s="22"/>
      <c r="C472" s="22"/>
      <c r="G472" s="22"/>
      <c r="H472" s="25"/>
      <c r="I472" s="29"/>
      <c r="J472" s="238"/>
      <c r="K472" s="29"/>
      <c r="L472" s="22"/>
      <c r="M472" s="22"/>
      <c r="N472" s="22"/>
    </row>
    <row r="473" spans="2:14">
      <c r="B473" s="22"/>
      <c r="C473" s="22"/>
      <c r="G473" s="22"/>
      <c r="H473" s="25"/>
      <c r="I473" s="29"/>
      <c r="J473" s="238"/>
      <c r="K473" s="29"/>
      <c r="L473" s="22"/>
      <c r="M473" s="22"/>
      <c r="N473" s="22"/>
    </row>
    <row r="474" spans="2:14">
      <c r="B474" s="22"/>
      <c r="C474" s="22"/>
      <c r="G474" s="22"/>
      <c r="H474" s="25"/>
      <c r="I474" s="29"/>
      <c r="J474" s="238"/>
      <c r="K474" s="29"/>
      <c r="L474" s="22"/>
      <c r="M474" s="22"/>
      <c r="N474" s="22"/>
    </row>
    <row r="475" spans="2:14">
      <c r="B475" s="22"/>
      <c r="C475" s="22"/>
      <c r="G475" s="22"/>
      <c r="H475" s="25"/>
      <c r="I475" s="29"/>
      <c r="J475" s="238"/>
      <c r="K475" s="29"/>
      <c r="L475" s="22"/>
      <c r="M475" s="22"/>
      <c r="N475" s="22"/>
    </row>
    <row r="476" spans="2:14">
      <c r="B476" s="22"/>
      <c r="C476" s="22"/>
      <c r="G476" s="22"/>
      <c r="H476" s="25"/>
      <c r="I476" s="29"/>
      <c r="J476" s="238"/>
      <c r="K476" s="29"/>
      <c r="L476" s="22"/>
      <c r="M476" s="22"/>
      <c r="N476" s="22"/>
    </row>
    <row r="477" spans="2:14">
      <c r="B477" s="22"/>
      <c r="C477" s="22"/>
      <c r="G477" s="22"/>
      <c r="H477" s="25"/>
      <c r="I477" s="29"/>
      <c r="J477" s="238"/>
      <c r="K477" s="29"/>
      <c r="L477" s="22"/>
      <c r="M477" s="22"/>
      <c r="N477" s="22"/>
    </row>
    <row r="478" spans="2:14">
      <c r="B478" s="22"/>
      <c r="C478" s="22"/>
      <c r="G478" s="22"/>
      <c r="H478" s="25"/>
      <c r="I478" s="29"/>
      <c r="J478" s="238"/>
      <c r="K478" s="29"/>
      <c r="L478" s="22"/>
      <c r="M478" s="22"/>
      <c r="N478" s="22"/>
    </row>
    <row r="479" spans="2:14">
      <c r="B479" s="22"/>
      <c r="C479" s="22"/>
      <c r="G479" s="22"/>
      <c r="H479" s="25"/>
      <c r="I479" s="29"/>
      <c r="J479" s="238"/>
      <c r="K479" s="29"/>
      <c r="L479" s="22"/>
      <c r="M479" s="22"/>
      <c r="N479" s="22"/>
    </row>
    <row r="480" spans="2:14">
      <c r="B480" s="22"/>
      <c r="C480" s="22"/>
      <c r="G480" s="22"/>
      <c r="H480" s="25"/>
      <c r="I480" s="29"/>
      <c r="J480" s="238"/>
      <c r="K480" s="29"/>
      <c r="L480" s="22"/>
      <c r="M480" s="22"/>
      <c r="N480" s="22"/>
    </row>
    <row r="481" spans="2:14">
      <c r="B481" s="22"/>
      <c r="C481" s="22"/>
      <c r="G481" s="22"/>
      <c r="H481" s="25"/>
      <c r="I481" s="29"/>
      <c r="J481" s="238"/>
      <c r="K481" s="29"/>
      <c r="L481" s="22"/>
      <c r="M481" s="22"/>
      <c r="N481" s="22"/>
    </row>
    <row r="482" spans="2:14">
      <c r="B482" s="22"/>
      <c r="C482" s="22"/>
      <c r="G482" s="22"/>
      <c r="H482" s="25"/>
      <c r="I482" s="29"/>
      <c r="J482" s="238"/>
      <c r="K482" s="29"/>
      <c r="L482" s="22"/>
      <c r="M482" s="22"/>
      <c r="N482" s="22"/>
    </row>
    <row r="483" spans="2:14">
      <c r="B483" s="22"/>
      <c r="C483" s="22"/>
      <c r="G483" s="22"/>
      <c r="H483" s="25"/>
      <c r="I483" s="29"/>
      <c r="J483" s="238"/>
      <c r="K483" s="29"/>
      <c r="L483" s="22"/>
      <c r="M483" s="22"/>
      <c r="N483" s="22"/>
    </row>
    <row r="484" spans="2:14">
      <c r="B484" s="22"/>
      <c r="C484" s="22"/>
      <c r="G484" s="22"/>
      <c r="H484" s="25"/>
      <c r="I484" s="29"/>
      <c r="J484" s="238"/>
      <c r="K484" s="29"/>
      <c r="L484" s="22"/>
      <c r="M484" s="22"/>
      <c r="N484" s="22"/>
    </row>
    <row r="485" spans="2:14">
      <c r="B485" s="22"/>
      <c r="C485" s="22"/>
      <c r="G485" s="22"/>
      <c r="H485" s="25"/>
      <c r="I485" s="29"/>
      <c r="J485" s="238"/>
      <c r="K485" s="29"/>
      <c r="L485" s="22"/>
      <c r="M485" s="22"/>
      <c r="N485" s="22"/>
    </row>
    <row r="486" spans="2:14">
      <c r="B486" s="22"/>
      <c r="C486" s="22"/>
      <c r="G486" s="22"/>
      <c r="H486" s="25"/>
      <c r="I486" s="29"/>
      <c r="J486" s="238"/>
      <c r="K486" s="29"/>
      <c r="L486" s="22"/>
      <c r="M486" s="22"/>
      <c r="N486" s="22"/>
    </row>
    <row r="487" spans="2:14">
      <c r="B487" s="22"/>
      <c r="C487" s="22"/>
      <c r="G487" s="22"/>
      <c r="H487" s="25"/>
      <c r="I487" s="29"/>
      <c r="J487" s="238"/>
      <c r="K487" s="29"/>
      <c r="L487" s="22"/>
      <c r="M487" s="22"/>
      <c r="N487" s="22"/>
    </row>
    <row r="488" spans="2:14">
      <c r="B488" s="22"/>
      <c r="C488" s="22"/>
      <c r="G488" s="22"/>
      <c r="H488" s="25"/>
      <c r="I488" s="29"/>
      <c r="J488" s="238"/>
      <c r="K488" s="29"/>
      <c r="L488" s="22"/>
      <c r="M488" s="22"/>
      <c r="N488" s="22"/>
    </row>
    <row r="489" spans="2:14">
      <c r="B489" s="22"/>
      <c r="C489" s="22"/>
      <c r="G489" s="22"/>
      <c r="H489" s="25"/>
      <c r="I489" s="29"/>
      <c r="J489" s="238"/>
      <c r="K489" s="29"/>
      <c r="L489" s="22"/>
      <c r="M489" s="22"/>
      <c r="N489" s="22"/>
    </row>
    <row r="490" spans="2:14">
      <c r="B490" s="22"/>
      <c r="C490" s="22"/>
      <c r="G490" s="22"/>
      <c r="H490" s="25"/>
      <c r="I490" s="29"/>
      <c r="J490" s="238"/>
      <c r="K490" s="29"/>
      <c r="L490" s="22"/>
      <c r="M490" s="22"/>
      <c r="N490" s="22"/>
    </row>
    <row r="491" spans="2:14">
      <c r="B491" s="22"/>
      <c r="C491" s="22"/>
      <c r="G491" s="22"/>
      <c r="H491" s="25"/>
      <c r="I491" s="29"/>
      <c r="J491" s="238"/>
      <c r="K491" s="29"/>
      <c r="L491" s="22"/>
      <c r="M491" s="22"/>
      <c r="N491" s="22"/>
    </row>
    <row r="492" spans="2:14">
      <c r="B492" s="22"/>
      <c r="C492" s="22"/>
      <c r="G492" s="22"/>
      <c r="H492" s="25"/>
      <c r="I492" s="29"/>
      <c r="J492" s="238"/>
      <c r="K492" s="29"/>
      <c r="L492" s="22"/>
      <c r="M492" s="22"/>
      <c r="N492" s="22"/>
    </row>
    <row r="493" spans="2:14">
      <c r="B493" s="22"/>
      <c r="C493" s="22"/>
      <c r="G493" s="22"/>
      <c r="H493" s="25"/>
      <c r="I493" s="29"/>
      <c r="J493" s="238"/>
      <c r="K493" s="29"/>
      <c r="L493" s="22"/>
      <c r="M493" s="22"/>
      <c r="N493" s="22"/>
    </row>
    <row r="494" spans="2:14">
      <c r="B494" s="22"/>
      <c r="C494" s="22"/>
      <c r="G494" s="22"/>
      <c r="H494" s="25"/>
      <c r="I494" s="29"/>
      <c r="J494" s="238"/>
      <c r="K494" s="29"/>
      <c r="L494" s="22"/>
      <c r="M494" s="22"/>
      <c r="N494" s="22"/>
    </row>
    <row r="495" spans="2:14">
      <c r="B495" s="22"/>
      <c r="C495" s="22"/>
      <c r="G495" s="22"/>
      <c r="H495" s="25"/>
      <c r="I495" s="29"/>
      <c r="J495" s="238"/>
      <c r="K495" s="29"/>
      <c r="L495" s="22"/>
      <c r="M495" s="22"/>
      <c r="N495" s="22"/>
    </row>
    <row r="496" spans="2:14">
      <c r="B496" s="22"/>
      <c r="C496" s="22"/>
      <c r="G496" s="22"/>
      <c r="H496" s="25"/>
      <c r="I496" s="29"/>
      <c r="J496" s="238"/>
      <c r="K496" s="29"/>
      <c r="L496" s="22"/>
      <c r="M496" s="22"/>
      <c r="N496" s="22"/>
    </row>
    <row r="497" spans="2:14">
      <c r="B497" s="22"/>
      <c r="C497" s="22"/>
      <c r="G497" s="22"/>
      <c r="H497" s="25"/>
      <c r="I497" s="29"/>
      <c r="J497" s="238"/>
      <c r="K497" s="29"/>
      <c r="L497" s="22"/>
      <c r="M497" s="22"/>
      <c r="N497" s="22"/>
    </row>
    <row r="498" spans="2:14">
      <c r="B498" s="22"/>
      <c r="C498" s="22"/>
      <c r="G498" s="22"/>
      <c r="H498" s="25"/>
      <c r="I498" s="29"/>
      <c r="J498" s="238"/>
      <c r="K498" s="29"/>
      <c r="L498" s="22"/>
      <c r="M498" s="22"/>
      <c r="N498" s="22"/>
    </row>
    <row r="499" spans="2:14">
      <c r="B499" s="22"/>
      <c r="C499" s="22"/>
      <c r="G499" s="22"/>
      <c r="H499" s="25"/>
      <c r="I499" s="29"/>
      <c r="J499" s="238"/>
      <c r="K499" s="29"/>
      <c r="L499" s="22"/>
      <c r="M499" s="22"/>
      <c r="N499" s="22"/>
    </row>
    <row r="500" spans="2:14">
      <c r="B500" s="22"/>
      <c r="C500" s="22"/>
      <c r="G500" s="22"/>
      <c r="H500" s="25"/>
      <c r="I500" s="29"/>
      <c r="J500" s="238"/>
      <c r="K500" s="29"/>
      <c r="L500" s="22"/>
      <c r="M500" s="22"/>
      <c r="N500" s="22"/>
    </row>
    <row r="501" spans="2:14">
      <c r="B501" s="22"/>
      <c r="C501" s="22"/>
      <c r="G501" s="22"/>
      <c r="H501" s="25"/>
      <c r="I501" s="29"/>
      <c r="J501" s="238"/>
      <c r="K501" s="29"/>
      <c r="L501" s="22"/>
      <c r="M501" s="22"/>
      <c r="N501" s="22"/>
    </row>
    <row r="502" spans="2:14">
      <c r="B502" s="22"/>
      <c r="C502" s="22"/>
      <c r="G502" s="22"/>
      <c r="H502" s="25"/>
      <c r="I502" s="29"/>
      <c r="J502" s="238"/>
      <c r="K502" s="29"/>
      <c r="L502" s="22"/>
      <c r="M502" s="22"/>
      <c r="N502" s="22"/>
    </row>
    <row r="503" spans="2:14">
      <c r="B503" s="22"/>
      <c r="C503" s="22"/>
      <c r="G503" s="22"/>
      <c r="H503" s="25"/>
      <c r="I503" s="29"/>
      <c r="J503" s="238"/>
      <c r="K503" s="29"/>
      <c r="L503" s="22"/>
      <c r="M503" s="22"/>
      <c r="N503" s="22"/>
    </row>
    <row r="504" spans="2:14">
      <c r="B504" s="22"/>
      <c r="C504" s="22"/>
      <c r="G504" s="22"/>
      <c r="H504" s="25"/>
      <c r="I504" s="29"/>
      <c r="J504" s="238"/>
      <c r="K504" s="29"/>
      <c r="L504" s="22"/>
      <c r="M504" s="22"/>
      <c r="N504" s="22"/>
    </row>
    <row r="505" spans="2:14">
      <c r="B505" s="22"/>
      <c r="C505" s="22"/>
      <c r="G505" s="22"/>
      <c r="H505" s="25"/>
      <c r="I505" s="29"/>
      <c r="J505" s="238"/>
      <c r="K505" s="29"/>
      <c r="L505" s="22"/>
      <c r="M505" s="22"/>
      <c r="N505" s="22"/>
    </row>
    <row r="506" spans="2:14">
      <c r="B506" s="22"/>
      <c r="C506" s="22"/>
      <c r="G506" s="22"/>
      <c r="H506" s="25"/>
      <c r="I506" s="29"/>
      <c r="J506" s="238"/>
      <c r="K506" s="29"/>
      <c r="L506" s="22"/>
      <c r="M506" s="22"/>
      <c r="N506" s="22"/>
    </row>
    <row r="507" spans="2:14">
      <c r="B507" s="22"/>
      <c r="C507" s="22"/>
      <c r="G507" s="22"/>
      <c r="H507" s="25"/>
      <c r="I507" s="29"/>
      <c r="J507" s="238"/>
      <c r="K507" s="29"/>
      <c r="L507" s="22"/>
      <c r="M507" s="22"/>
      <c r="N507" s="22"/>
    </row>
    <row r="508" spans="2:14">
      <c r="B508" s="22"/>
      <c r="C508" s="22"/>
      <c r="G508" s="22"/>
      <c r="H508" s="25"/>
      <c r="I508" s="29"/>
      <c r="J508" s="238"/>
      <c r="K508" s="29"/>
      <c r="L508" s="22"/>
      <c r="M508" s="22"/>
      <c r="N508" s="22"/>
    </row>
    <row r="509" spans="2:14">
      <c r="B509" s="22"/>
      <c r="C509" s="22"/>
      <c r="G509" s="22"/>
      <c r="H509" s="25"/>
      <c r="I509" s="29"/>
      <c r="J509" s="238"/>
      <c r="K509" s="29"/>
      <c r="L509" s="22"/>
      <c r="M509" s="22"/>
      <c r="N509" s="22"/>
    </row>
    <row r="510" spans="2:14">
      <c r="B510" s="22"/>
      <c r="C510" s="22"/>
      <c r="G510" s="22"/>
      <c r="H510" s="25"/>
      <c r="I510" s="29"/>
      <c r="J510" s="238"/>
      <c r="K510" s="29"/>
      <c r="L510" s="22"/>
      <c r="M510" s="22"/>
      <c r="N510" s="22"/>
    </row>
    <row r="511" spans="2:14">
      <c r="B511" s="22"/>
      <c r="C511" s="22"/>
      <c r="G511" s="22"/>
      <c r="H511" s="25"/>
      <c r="I511" s="29"/>
      <c r="J511" s="238"/>
      <c r="K511" s="29"/>
      <c r="L511" s="22"/>
      <c r="M511" s="22"/>
      <c r="N511" s="22"/>
    </row>
    <row r="512" spans="2:14">
      <c r="B512" s="22"/>
      <c r="C512" s="22"/>
      <c r="G512" s="22"/>
      <c r="H512" s="25"/>
      <c r="I512" s="29"/>
      <c r="J512" s="238"/>
      <c r="K512" s="29"/>
      <c r="L512" s="22"/>
      <c r="M512" s="22"/>
      <c r="N512" s="22"/>
    </row>
    <row r="513" spans="2:14">
      <c r="B513" s="22"/>
      <c r="C513" s="22"/>
      <c r="G513" s="22"/>
      <c r="H513" s="25"/>
      <c r="I513" s="29"/>
      <c r="J513" s="238"/>
      <c r="K513" s="29"/>
      <c r="L513" s="22"/>
      <c r="M513" s="22"/>
      <c r="N513" s="22"/>
    </row>
    <row r="514" spans="2:14">
      <c r="B514" s="22"/>
      <c r="C514" s="22"/>
      <c r="G514" s="22"/>
      <c r="H514" s="25"/>
      <c r="I514" s="29"/>
      <c r="J514" s="238"/>
      <c r="K514" s="29"/>
      <c r="L514" s="22"/>
      <c r="M514" s="22"/>
      <c r="N514" s="22"/>
    </row>
    <row r="515" spans="2:14">
      <c r="B515" s="22"/>
      <c r="C515" s="22"/>
      <c r="G515" s="22"/>
      <c r="H515" s="25"/>
      <c r="I515" s="29"/>
      <c r="J515" s="238"/>
      <c r="K515" s="29"/>
      <c r="L515" s="22"/>
      <c r="M515" s="22"/>
      <c r="N515" s="22"/>
    </row>
    <row r="516" spans="2:14">
      <c r="B516" s="22"/>
      <c r="C516" s="22"/>
      <c r="G516" s="22"/>
      <c r="H516" s="25"/>
      <c r="I516" s="29"/>
      <c r="J516" s="238"/>
      <c r="K516" s="29"/>
      <c r="L516" s="22"/>
      <c r="M516" s="22"/>
      <c r="N516" s="22"/>
    </row>
    <row r="517" spans="2:14">
      <c r="B517" s="22"/>
      <c r="C517" s="22"/>
      <c r="G517" s="22"/>
      <c r="H517" s="25"/>
      <c r="I517" s="29"/>
      <c r="J517" s="238"/>
      <c r="K517" s="29"/>
      <c r="L517" s="22"/>
      <c r="M517" s="22"/>
      <c r="N517" s="22"/>
    </row>
    <row r="518" spans="2:14">
      <c r="B518" s="22"/>
      <c r="C518" s="22"/>
      <c r="G518" s="22"/>
      <c r="H518" s="25"/>
      <c r="I518" s="29"/>
      <c r="J518" s="238"/>
      <c r="K518" s="29"/>
      <c r="L518" s="22"/>
      <c r="M518" s="22"/>
      <c r="N518" s="22"/>
    </row>
    <row r="519" spans="2:14">
      <c r="B519" s="22"/>
      <c r="C519" s="22"/>
      <c r="G519" s="22"/>
      <c r="H519" s="25"/>
      <c r="I519" s="29"/>
      <c r="J519" s="238"/>
      <c r="K519" s="29"/>
      <c r="L519" s="22"/>
      <c r="M519" s="22"/>
      <c r="N519" s="22"/>
    </row>
    <row r="520" spans="2:14">
      <c r="B520" s="22"/>
      <c r="C520" s="22"/>
      <c r="G520" s="22"/>
      <c r="H520" s="25"/>
      <c r="I520" s="29"/>
      <c r="J520" s="238"/>
      <c r="K520" s="29"/>
      <c r="L520" s="22"/>
      <c r="M520" s="22"/>
      <c r="N520" s="22"/>
    </row>
    <row r="521" spans="2:14">
      <c r="B521" s="22"/>
      <c r="C521" s="22"/>
      <c r="G521" s="22"/>
      <c r="H521" s="25"/>
      <c r="I521" s="29"/>
      <c r="J521" s="238"/>
      <c r="K521" s="29"/>
      <c r="L521" s="22"/>
      <c r="M521" s="22"/>
      <c r="N521" s="22"/>
    </row>
    <row r="522" spans="2:14">
      <c r="B522" s="22"/>
      <c r="C522" s="22"/>
      <c r="G522" s="22"/>
      <c r="H522" s="25"/>
      <c r="I522" s="29"/>
      <c r="J522" s="238"/>
      <c r="K522" s="29"/>
      <c r="L522" s="22"/>
      <c r="M522" s="22"/>
      <c r="N522" s="22"/>
    </row>
    <row r="523" spans="2:14">
      <c r="B523" s="22"/>
      <c r="C523" s="22"/>
      <c r="G523" s="22"/>
      <c r="H523" s="25"/>
      <c r="I523" s="29"/>
      <c r="J523" s="238"/>
      <c r="K523" s="29"/>
      <c r="L523" s="22"/>
      <c r="M523" s="22"/>
      <c r="N523" s="22"/>
    </row>
    <row r="524" spans="2:14">
      <c r="B524" s="22"/>
      <c r="C524" s="22"/>
      <c r="G524" s="22"/>
      <c r="H524" s="25"/>
      <c r="I524" s="29"/>
      <c r="J524" s="238"/>
      <c r="K524" s="29"/>
      <c r="L524" s="22"/>
      <c r="M524" s="22"/>
      <c r="N524" s="22"/>
    </row>
    <row r="525" spans="2:14">
      <c r="B525" s="22"/>
      <c r="C525" s="22"/>
      <c r="G525" s="22"/>
      <c r="H525" s="25"/>
      <c r="I525" s="29"/>
      <c r="J525" s="238"/>
      <c r="K525" s="29"/>
      <c r="L525" s="22"/>
      <c r="M525" s="22"/>
      <c r="N525" s="22"/>
    </row>
    <row r="526" spans="2:14">
      <c r="B526" s="22"/>
      <c r="C526" s="22"/>
      <c r="G526" s="22"/>
      <c r="H526" s="25"/>
      <c r="I526" s="29"/>
      <c r="J526" s="238"/>
      <c r="K526" s="29"/>
      <c r="L526" s="22"/>
      <c r="M526" s="22"/>
      <c r="N526" s="22"/>
    </row>
    <row r="527" spans="2:14">
      <c r="B527" s="22"/>
      <c r="C527" s="22"/>
      <c r="G527" s="22"/>
      <c r="H527" s="25"/>
      <c r="I527" s="29"/>
      <c r="J527" s="238"/>
      <c r="K527" s="29"/>
      <c r="L527" s="22"/>
      <c r="M527" s="22"/>
      <c r="N527" s="22"/>
    </row>
    <row r="528" spans="2:14">
      <c r="B528" s="22"/>
      <c r="C528" s="22"/>
      <c r="G528" s="22"/>
      <c r="H528" s="25"/>
      <c r="I528" s="29"/>
      <c r="J528" s="238"/>
      <c r="K528" s="29"/>
      <c r="L528" s="22"/>
      <c r="M528" s="22"/>
      <c r="N528" s="22"/>
    </row>
    <row r="529" spans="2:14">
      <c r="B529" s="22"/>
      <c r="C529" s="22"/>
      <c r="G529" s="22"/>
      <c r="H529" s="25"/>
      <c r="I529" s="29"/>
      <c r="J529" s="238"/>
      <c r="K529" s="29"/>
      <c r="L529" s="22"/>
      <c r="M529" s="22"/>
      <c r="N529" s="22"/>
    </row>
    <row r="530" spans="2:14">
      <c r="B530" s="22"/>
      <c r="C530" s="22"/>
      <c r="G530" s="22"/>
      <c r="H530" s="25"/>
      <c r="I530" s="29"/>
      <c r="J530" s="238"/>
      <c r="K530" s="29"/>
      <c r="L530" s="22"/>
      <c r="M530" s="22"/>
      <c r="N530" s="22"/>
    </row>
    <row r="531" spans="2:14">
      <c r="B531" s="22"/>
      <c r="C531" s="22"/>
      <c r="G531" s="22"/>
      <c r="H531" s="25"/>
      <c r="I531" s="29"/>
      <c r="J531" s="238"/>
      <c r="K531" s="29"/>
      <c r="L531" s="22"/>
      <c r="M531" s="22"/>
      <c r="N531" s="22"/>
    </row>
    <row r="532" spans="2:14">
      <c r="B532" s="22"/>
      <c r="C532" s="22"/>
      <c r="G532" s="22"/>
      <c r="H532" s="25"/>
      <c r="I532" s="29"/>
      <c r="J532" s="238"/>
      <c r="K532" s="29"/>
      <c r="L532" s="22"/>
      <c r="M532" s="22"/>
      <c r="N532" s="22"/>
    </row>
    <row r="533" spans="2:14">
      <c r="B533" s="22"/>
      <c r="C533" s="22"/>
      <c r="G533" s="22"/>
      <c r="H533" s="25"/>
      <c r="I533" s="29"/>
      <c r="J533" s="238"/>
      <c r="K533" s="29"/>
      <c r="L533" s="22"/>
      <c r="M533" s="22"/>
      <c r="N533" s="22"/>
    </row>
    <row r="534" spans="2:14">
      <c r="B534" s="22"/>
      <c r="C534" s="22"/>
      <c r="G534" s="22"/>
      <c r="H534" s="25"/>
      <c r="I534" s="29"/>
      <c r="J534" s="238"/>
      <c r="K534" s="29"/>
      <c r="L534" s="22"/>
      <c r="M534" s="22"/>
      <c r="N534" s="22"/>
    </row>
    <row r="535" spans="2:14">
      <c r="B535" s="22"/>
      <c r="C535" s="22"/>
      <c r="G535" s="22"/>
      <c r="H535" s="25"/>
      <c r="I535" s="29"/>
      <c r="J535" s="238"/>
      <c r="K535" s="29"/>
      <c r="L535" s="22"/>
      <c r="M535" s="22"/>
      <c r="N535" s="22"/>
    </row>
    <row r="536" spans="2:14">
      <c r="B536" s="22"/>
      <c r="C536" s="22"/>
      <c r="G536" s="22"/>
      <c r="H536" s="25"/>
      <c r="I536" s="29"/>
      <c r="J536" s="238"/>
      <c r="K536" s="29"/>
      <c r="L536" s="22"/>
      <c r="M536" s="22"/>
      <c r="N536" s="22"/>
    </row>
    <row r="537" spans="2:14">
      <c r="B537" s="22"/>
      <c r="C537" s="22"/>
      <c r="G537" s="22"/>
      <c r="H537" s="25"/>
      <c r="I537" s="29"/>
      <c r="J537" s="238"/>
      <c r="K537" s="29"/>
      <c r="L537" s="22"/>
      <c r="M537" s="22"/>
      <c r="N537" s="22"/>
    </row>
    <row r="538" spans="2:14">
      <c r="B538" s="22"/>
      <c r="C538" s="22"/>
      <c r="G538" s="22"/>
      <c r="H538" s="25"/>
      <c r="I538" s="29"/>
      <c r="J538" s="238"/>
      <c r="K538" s="29"/>
      <c r="L538" s="22"/>
      <c r="M538" s="22"/>
      <c r="N538" s="22"/>
    </row>
    <row r="539" spans="2:14">
      <c r="B539" s="22"/>
      <c r="C539" s="22"/>
      <c r="G539" s="22"/>
      <c r="H539" s="25"/>
      <c r="I539" s="29"/>
      <c r="J539" s="238"/>
      <c r="K539" s="29"/>
      <c r="L539" s="22"/>
      <c r="M539" s="22"/>
      <c r="N539" s="22"/>
    </row>
    <row r="540" spans="2:14">
      <c r="B540" s="22"/>
      <c r="C540" s="22"/>
      <c r="G540" s="22"/>
      <c r="H540" s="25"/>
      <c r="I540" s="29"/>
      <c r="J540" s="238"/>
      <c r="K540" s="29"/>
      <c r="L540" s="22"/>
      <c r="M540" s="22"/>
      <c r="N540" s="22"/>
    </row>
    <row r="541" spans="2:14">
      <c r="B541" s="22"/>
      <c r="C541" s="22"/>
      <c r="G541" s="22"/>
      <c r="H541" s="25"/>
      <c r="I541" s="29"/>
      <c r="J541" s="238"/>
      <c r="K541" s="29"/>
      <c r="L541" s="22"/>
      <c r="M541" s="22"/>
      <c r="N541" s="22"/>
    </row>
    <row r="542" spans="2:14">
      <c r="B542" s="22"/>
      <c r="C542" s="22"/>
      <c r="G542" s="22"/>
      <c r="H542" s="25"/>
      <c r="I542" s="29"/>
      <c r="J542" s="238"/>
      <c r="K542" s="29"/>
      <c r="L542" s="22"/>
      <c r="M542" s="22"/>
      <c r="N542" s="22"/>
    </row>
    <row r="543" spans="2:14">
      <c r="B543" s="22"/>
      <c r="C543" s="22"/>
      <c r="G543" s="22"/>
      <c r="H543" s="25"/>
      <c r="I543" s="29"/>
      <c r="J543" s="238"/>
      <c r="K543" s="29"/>
      <c r="L543" s="22"/>
      <c r="M543" s="22"/>
      <c r="N543" s="22"/>
    </row>
    <row r="544" spans="2:14">
      <c r="B544" s="22"/>
      <c r="C544" s="22"/>
      <c r="G544" s="22"/>
      <c r="H544" s="25"/>
      <c r="I544" s="29"/>
      <c r="J544" s="238"/>
      <c r="K544" s="29"/>
      <c r="L544" s="22"/>
      <c r="M544" s="22"/>
      <c r="N544" s="22"/>
    </row>
    <row r="545" spans="2:14">
      <c r="B545" s="22"/>
      <c r="C545" s="22"/>
      <c r="G545" s="22"/>
      <c r="H545" s="25"/>
      <c r="I545" s="29"/>
      <c r="J545" s="238"/>
      <c r="K545" s="29"/>
      <c r="L545" s="22"/>
      <c r="M545" s="22"/>
      <c r="N545" s="22"/>
    </row>
    <row r="546" spans="2:14">
      <c r="B546" s="22"/>
      <c r="C546" s="22"/>
      <c r="G546" s="22"/>
      <c r="H546" s="25"/>
      <c r="I546" s="29"/>
      <c r="J546" s="238"/>
      <c r="K546" s="29"/>
      <c r="L546" s="22"/>
      <c r="M546" s="22"/>
      <c r="N546" s="22"/>
    </row>
    <row r="547" spans="2:14">
      <c r="B547" s="22"/>
      <c r="C547" s="22"/>
      <c r="G547" s="22"/>
      <c r="H547" s="25"/>
      <c r="I547" s="29"/>
      <c r="J547" s="238"/>
      <c r="K547" s="29"/>
      <c r="L547" s="22"/>
      <c r="M547" s="22"/>
      <c r="N547" s="22"/>
    </row>
    <row r="548" spans="2:14">
      <c r="B548" s="22"/>
      <c r="C548" s="22"/>
      <c r="G548" s="22"/>
      <c r="H548" s="25"/>
      <c r="I548" s="29"/>
      <c r="J548" s="238"/>
      <c r="K548" s="29"/>
      <c r="L548" s="22"/>
      <c r="M548" s="22"/>
      <c r="N548" s="22"/>
    </row>
    <row r="549" spans="2:14">
      <c r="B549" s="22"/>
      <c r="C549" s="22"/>
      <c r="G549" s="22"/>
      <c r="H549" s="25"/>
      <c r="I549" s="29"/>
      <c r="J549" s="238"/>
      <c r="K549" s="29"/>
      <c r="L549" s="22"/>
      <c r="M549" s="22"/>
      <c r="N549" s="22"/>
    </row>
    <row r="550" spans="2:14">
      <c r="B550" s="22"/>
      <c r="C550" s="22"/>
      <c r="G550" s="22"/>
      <c r="H550" s="25"/>
      <c r="I550" s="29"/>
      <c r="J550" s="238"/>
      <c r="K550" s="29"/>
      <c r="L550" s="22"/>
      <c r="M550" s="22"/>
      <c r="N550" s="22"/>
    </row>
    <row r="551" spans="2:14">
      <c r="B551" s="22"/>
      <c r="C551" s="22"/>
      <c r="G551" s="22"/>
      <c r="H551" s="25"/>
      <c r="I551" s="29"/>
      <c r="J551" s="238"/>
      <c r="K551" s="29"/>
      <c r="L551" s="22"/>
      <c r="M551" s="22"/>
      <c r="N551" s="22"/>
    </row>
    <row r="552" spans="2:14">
      <c r="B552" s="22"/>
      <c r="C552" s="22"/>
      <c r="G552" s="22"/>
      <c r="H552" s="25"/>
      <c r="I552" s="29"/>
      <c r="J552" s="238"/>
      <c r="K552" s="29"/>
      <c r="L552" s="22"/>
      <c r="M552" s="22"/>
      <c r="N552" s="22"/>
    </row>
    <row r="553" spans="2:14">
      <c r="B553" s="22"/>
      <c r="C553" s="22"/>
      <c r="G553" s="22"/>
      <c r="H553" s="25"/>
      <c r="I553" s="29"/>
      <c r="J553" s="238"/>
      <c r="K553" s="29"/>
      <c r="L553" s="22"/>
      <c r="M553" s="22"/>
      <c r="N553" s="22"/>
    </row>
    <row r="554" spans="2:14">
      <c r="B554" s="22"/>
      <c r="C554" s="22"/>
      <c r="G554" s="22"/>
      <c r="H554" s="25"/>
      <c r="I554" s="29"/>
      <c r="J554" s="238"/>
      <c r="K554" s="29"/>
      <c r="L554" s="22"/>
      <c r="M554" s="22"/>
      <c r="N554" s="22"/>
    </row>
    <row r="555" spans="2:14">
      <c r="B555" s="22"/>
      <c r="C555" s="22"/>
      <c r="G555" s="22"/>
      <c r="H555" s="25"/>
      <c r="I555" s="29"/>
      <c r="J555" s="238"/>
      <c r="K555" s="29"/>
      <c r="L555" s="22"/>
      <c r="M555" s="22"/>
      <c r="N555" s="22"/>
    </row>
    <row r="556" spans="2:14">
      <c r="B556" s="22"/>
      <c r="C556" s="22"/>
      <c r="G556" s="22"/>
      <c r="H556" s="25"/>
      <c r="I556" s="29"/>
      <c r="J556" s="238"/>
      <c r="K556" s="29"/>
      <c r="L556" s="22"/>
      <c r="M556" s="22"/>
      <c r="N556" s="22"/>
    </row>
    <row r="557" spans="2:14">
      <c r="B557" s="22"/>
      <c r="C557" s="22"/>
      <c r="G557" s="22"/>
      <c r="H557" s="25"/>
      <c r="I557" s="29"/>
      <c r="J557" s="238"/>
      <c r="K557" s="29"/>
      <c r="L557" s="22"/>
      <c r="M557" s="22"/>
      <c r="N557" s="22"/>
    </row>
    <row r="558" spans="2:14">
      <c r="B558" s="22"/>
      <c r="C558" s="22"/>
      <c r="G558" s="22"/>
      <c r="H558" s="25"/>
      <c r="I558" s="29"/>
      <c r="J558" s="238"/>
      <c r="K558" s="29"/>
      <c r="L558" s="22"/>
      <c r="M558" s="22"/>
      <c r="N558" s="22"/>
    </row>
    <row r="559" spans="2:14">
      <c r="B559" s="22"/>
      <c r="C559" s="22"/>
      <c r="G559" s="22"/>
      <c r="H559" s="25"/>
      <c r="I559" s="29"/>
      <c r="J559" s="238"/>
      <c r="K559" s="29"/>
      <c r="L559" s="22"/>
      <c r="M559" s="22"/>
      <c r="N559" s="22"/>
    </row>
    <row r="560" spans="2:14">
      <c r="B560" s="22"/>
      <c r="C560" s="22"/>
      <c r="G560" s="22"/>
      <c r="H560" s="25"/>
      <c r="I560" s="29"/>
      <c r="J560" s="238"/>
      <c r="K560" s="29"/>
      <c r="L560" s="22"/>
      <c r="M560" s="22"/>
      <c r="N560" s="22"/>
    </row>
    <row r="561" spans="2:14">
      <c r="B561" s="22"/>
      <c r="C561" s="22"/>
      <c r="G561" s="22"/>
      <c r="H561" s="25"/>
      <c r="I561" s="29"/>
      <c r="J561" s="238"/>
      <c r="K561" s="29"/>
      <c r="L561" s="22"/>
      <c r="M561" s="22"/>
      <c r="N561" s="22"/>
    </row>
    <row r="562" spans="2:14">
      <c r="B562" s="22"/>
      <c r="C562" s="22"/>
      <c r="G562" s="22"/>
      <c r="H562" s="25"/>
      <c r="I562" s="29"/>
      <c r="J562" s="238"/>
      <c r="K562" s="29"/>
      <c r="L562" s="22"/>
      <c r="M562" s="22"/>
      <c r="N562" s="22"/>
    </row>
    <row r="563" spans="2:14">
      <c r="B563" s="22"/>
      <c r="C563" s="22"/>
      <c r="G563" s="22"/>
      <c r="H563" s="25"/>
      <c r="I563" s="29"/>
      <c r="J563" s="238"/>
      <c r="K563" s="29"/>
      <c r="L563" s="22"/>
      <c r="M563" s="22"/>
      <c r="N563" s="22"/>
    </row>
    <row r="564" spans="2:14">
      <c r="B564" s="22"/>
      <c r="C564" s="22"/>
      <c r="G564" s="22"/>
      <c r="H564" s="25"/>
      <c r="I564" s="29"/>
      <c r="J564" s="238"/>
      <c r="K564" s="29"/>
      <c r="L564" s="22"/>
      <c r="M564" s="22"/>
      <c r="N564" s="22"/>
    </row>
    <row r="565" spans="2:14">
      <c r="B565" s="22"/>
      <c r="C565" s="22"/>
      <c r="G565" s="22"/>
      <c r="H565" s="25"/>
      <c r="I565" s="29"/>
      <c r="J565" s="238"/>
      <c r="K565" s="29"/>
      <c r="L565" s="22"/>
      <c r="M565" s="22"/>
      <c r="N565" s="22"/>
    </row>
    <row r="566" spans="2:14">
      <c r="B566" s="22"/>
      <c r="C566" s="22"/>
      <c r="G566" s="22"/>
      <c r="H566" s="25"/>
      <c r="I566" s="29"/>
      <c r="J566" s="238"/>
      <c r="K566" s="29"/>
      <c r="L566" s="22"/>
      <c r="M566" s="22"/>
      <c r="N566" s="22"/>
    </row>
    <row r="567" spans="2:14">
      <c r="B567" s="22"/>
      <c r="C567" s="22"/>
      <c r="G567" s="22"/>
      <c r="H567" s="25"/>
      <c r="I567" s="29"/>
      <c r="J567" s="238"/>
      <c r="K567" s="29"/>
      <c r="L567" s="22"/>
      <c r="M567" s="22"/>
      <c r="N567" s="22"/>
    </row>
    <row r="568" spans="2:14">
      <c r="B568" s="22"/>
      <c r="C568" s="22"/>
      <c r="G568" s="22"/>
      <c r="H568" s="25"/>
      <c r="I568" s="29"/>
      <c r="J568" s="238"/>
      <c r="K568" s="29"/>
      <c r="L568" s="22"/>
      <c r="M568" s="22"/>
      <c r="N568" s="22"/>
    </row>
    <row r="569" spans="2:14">
      <c r="B569" s="22"/>
      <c r="C569" s="22"/>
      <c r="G569" s="22"/>
      <c r="H569" s="25"/>
      <c r="I569" s="29"/>
      <c r="J569" s="238"/>
      <c r="K569" s="29"/>
      <c r="L569" s="22"/>
      <c r="M569" s="22"/>
      <c r="N569" s="22"/>
    </row>
    <row r="570" spans="2:14">
      <c r="B570" s="22"/>
      <c r="C570" s="22"/>
      <c r="G570" s="22"/>
      <c r="H570" s="25"/>
      <c r="I570" s="29"/>
      <c r="J570" s="238"/>
      <c r="K570" s="29"/>
      <c r="L570" s="22"/>
      <c r="M570" s="22"/>
      <c r="N570" s="22"/>
    </row>
    <row r="571" spans="2:14">
      <c r="B571" s="22"/>
      <c r="C571" s="22"/>
      <c r="G571" s="22"/>
      <c r="H571" s="25"/>
      <c r="I571" s="29"/>
      <c r="J571" s="238"/>
      <c r="K571" s="29"/>
      <c r="L571" s="22"/>
      <c r="M571" s="22"/>
      <c r="N571" s="22"/>
    </row>
    <row r="572" spans="2:14">
      <c r="B572" s="22"/>
      <c r="C572" s="22"/>
      <c r="G572" s="22"/>
      <c r="H572" s="25"/>
      <c r="I572" s="29"/>
      <c r="J572" s="238"/>
      <c r="K572" s="29"/>
      <c r="L572" s="22"/>
      <c r="M572" s="22"/>
      <c r="N572" s="22"/>
    </row>
    <row r="573" spans="2:14">
      <c r="B573" s="22"/>
      <c r="C573" s="22"/>
      <c r="G573" s="22"/>
      <c r="H573" s="25"/>
      <c r="I573" s="29"/>
      <c r="J573" s="238"/>
      <c r="K573" s="29"/>
      <c r="L573" s="22"/>
      <c r="M573" s="22"/>
      <c r="N573" s="22"/>
    </row>
    <row r="574" spans="2:14">
      <c r="B574" s="22"/>
      <c r="C574" s="22"/>
      <c r="G574" s="22"/>
      <c r="H574" s="25"/>
      <c r="I574" s="29"/>
      <c r="J574" s="238"/>
      <c r="K574" s="29"/>
      <c r="L574" s="22"/>
      <c r="M574" s="22"/>
      <c r="N574" s="22"/>
    </row>
    <row r="575" spans="2:14">
      <c r="B575" s="22"/>
      <c r="C575" s="22"/>
      <c r="G575" s="22"/>
      <c r="H575" s="25"/>
      <c r="I575" s="29"/>
      <c r="J575" s="238"/>
      <c r="K575" s="29"/>
      <c r="L575" s="22"/>
      <c r="M575" s="22"/>
      <c r="N575" s="22"/>
    </row>
    <row r="576" spans="2:14">
      <c r="B576" s="22"/>
      <c r="C576" s="22"/>
      <c r="G576" s="22"/>
      <c r="H576" s="25"/>
      <c r="I576" s="29"/>
      <c r="J576" s="238"/>
      <c r="K576" s="29"/>
      <c r="L576" s="22"/>
      <c r="M576" s="22"/>
      <c r="N576" s="22"/>
    </row>
    <row r="577" spans="2:14">
      <c r="B577" s="22"/>
      <c r="C577" s="22"/>
      <c r="G577" s="22"/>
      <c r="H577" s="25"/>
      <c r="I577" s="29"/>
      <c r="J577" s="238"/>
      <c r="K577" s="29"/>
      <c r="L577" s="22"/>
      <c r="M577" s="22"/>
      <c r="N577" s="22"/>
    </row>
    <row r="578" spans="2:14">
      <c r="B578" s="22"/>
      <c r="C578" s="22"/>
      <c r="G578" s="22"/>
      <c r="H578" s="25"/>
      <c r="I578" s="29"/>
      <c r="J578" s="238"/>
      <c r="K578" s="29"/>
      <c r="L578" s="22"/>
      <c r="M578" s="22"/>
      <c r="N578" s="22"/>
    </row>
    <row r="579" spans="2:14">
      <c r="B579" s="22"/>
      <c r="C579" s="22"/>
      <c r="G579" s="22"/>
      <c r="H579" s="25"/>
      <c r="I579" s="29"/>
      <c r="J579" s="238"/>
      <c r="K579" s="29"/>
      <c r="L579" s="22"/>
      <c r="M579" s="22"/>
      <c r="N579" s="22"/>
    </row>
    <row r="580" spans="2:14">
      <c r="B580" s="22"/>
      <c r="C580" s="22"/>
      <c r="G580" s="22"/>
      <c r="H580" s="25"/>
      <c r="I580" s="29"/>
      <c r="J580" s="238"/>
      <c r="K580" s="29"/>
      <c r="L580" s="22"/>
      <c r="M580" s="22"/>
      <c r="N580" s="22"/>
    </row>
    <row r="581" spans="2:14">
      <c r="B581" s="22"/>
      <c r="C581" s="22"/>
      <c r="G581" s="22"/>
      <c r="H581" s="25"/>
      <c r="I581" s="29"/>
      <c r="J581" s="238"/>
      <c r="K581" s="29"/>
      <c r="L581" s="22"/>
      <c r="M581" s="22"/>
      <c r="N581" s="22"/>
    </row>
    <row r="582" spans="2:14">
      <c r="B582" s="22"/>
      <c r="C582" s="22"/>
      <c r="G582" s="22"/>
      <c r="H582" s="25"/>
      <c r="I582" s="29"/>
      <c r="J582" s="238"/>
      <c r="K582" s="29"/>
      <c r="L582" s="22"/>
      <c r="M582" s="22"/>
      <c r="N582" s="22"/>
    </row>
    <row r="583" spans="2:14">
      <c r="B583" s="22"/>
      <c r="C583" s="22"/>
      <c r="G583" s="22"/>
      <c r="H583" s="25"/>
      <c r="I583" s="29"/>
      <c r="J583" s="238"/>
      <c r="K583" s="29"/>
      <c r="L583" s="22"/>
      <c r="M583" s="22"/>
      <c r="N583" s="22"/>
    </row>
    <row r="584" spans="2:14">
      <c r="B584" s="22"/>
      <c r="C584" s="22"/>
      <c r="G584" s="22"/>
      <c r="H584" s="25"/>
      <c r="I584" s="29"/>
      <c r="J584" s="238"/>
      <c r="K584" s="29"/>
      <c r="L584" s="22"/>
      <c r="M584" s="22"/>
      <c r="N584" s="22"/>
    </row>
    <row r="585" spans="2:14">
      <c r="B585" s="22"/>
      <c r="C585" s="22"/>
      <c r="G585" s="22"/>
      <c r="H585" s="25"/>
      <c r="I585" s="29"/>
      <c r="J585" s="238"/>
      <c r="K585" s="29"/>
      <c r="L585" s="22"/>
      <c r="M585" s="22"/>
      <c r="N585" s="22"/>
    </row>
    <row r="586" spans="2:14">
      <c r="B586" s="22"/>
      <c r="C586" s="22"/>
      <c r="G586" s="22"/>
      <c r="H586" s="25"/>
      <c r="I586" s="29"/>
      <c r="J586" s="238"/>
      <c r="K586" s="29"/>
      <c r="L586" s="22"/>
      <c r="M586" s="22"/>
      <c r="N586" s="22"/>
    </row>
    <row r="587" spans="2:14">
      <c r="B587" s="22"/>
      <c r="C587" s="22"/>
      <c r="G587" s="22"/>
      <c r="H587" s="25"/>
      <c r="I587" s="29"/>
      <c r="J587" s="238"/>
      <c r="K587" s="29"/>
      <c r="L587" s="22"/>
      <c r="M587" s="22"/>
      <c r="N587" s="22"/>
    </row>
    <row r="588" spans="2:14">
      <c r="B588" s="22"/>
      <c r="C588" s="22"/>
      <c r="G588" s="22"/>
      <c r="H588" s="25"/>
      <c r="I588" s="29"/>
      <c r="J588" s="238"/>
      <c r="K588" s="29"/>
      <c r="L588" s="22"/>
      <c r="M588" s="22"/>
      <c r="N588" s="22"/>
    </row>
    <row r="589" spans="2:14">
      <c r="B589" s="22"/>
      <c r="C589" s="22"/>
      <c r="G589" s="22"/>
      <c r="H589" s="25"/>
      <c r="I589" s="29"/>
      <c r="J589" s="238"/>
      <c r="K589" s="29"/>
      <c r="L589" s="22"/>
      <c r="M589" s="22"/>
      <c r="N589" s="22"/>
    </row>
    <row r="590" spans="2:14">
      <c r="B590" s="22"/>
      <c r="C590" s="22"/>
      <c r="G590" s="22"/>
      <c r="H590" s="25"/>
      <c r="I590" s="29"/>
      <c r="J590" s="238"/>
      <c r="K590" s="29"/>
      <c r="L590" s="22"/>
      <c r="M590" s="22"/>
      <c r="N590" s="22"/>
    </row>
    <row r="591" spans="2:14">
      <c r="B591" s="22"/>
      <c r="C591" s="22"/>
      <c r="G591" s="22"/>
      <c r="H591" s="25"/>
      <c r="I591" s="29"/>
      <c r="J591" s="238"/>
      <c r="K591" s="29"/>
      <c r="L591" s="22"/>
      <c r="M591" s="22"/>
      <c r="N591" s="22"/>
    </row>
    <row r="592" spans="2:14">
      <c r="B592" s="22"/>
      <c r="C592" s="22"/>
      <c r="G592" s="22"/>
      <c r="H592" s="25"/>
      <c r="I592" s="29"/>
      <c r="J592" s="238"/>
      <c r="K592" s="29"/>
      <c r="L592" s="22"/>
      <c r="M592" s="22"/>
      <c r="N592" s="22"/>
    </row>
    <row r="593" spans="2:14">
      <c r="B593" s="22"/>
      <c r="C593" s="22"/>
      <c r="G593" s="22"/>
      <c r="H593" s="25"/>
      <c r="I593" s="29"/>
      <c r="J593" s="238"/>
      <c r="K593" s="29"/>
      <c r="L593" s="22"/>
      <c r="M593" s="22"/>
      <c r="N593" s="22"/>
    </row>
    <row r="594" spans="2:14">
      <c r="B594" s="22"/>
      <c r="C594" s="22"/>
      <c r="G594" s="22"/>
      <c r="H594" s="25"/>
      <c r="I594" s="29"/>
      <c r="J594" s="238"/>
      <c r="K594" s="29"/>
      <c r="L594" s="22"/>
      <c r="M594" s="22"/>
      <c r="N594" s="22"/>
    </row>
    <row r="595" spans="2:14">
      <c r="B595" s="22"/>
      <c r="C595" s="22"/>
      <c r="G595" s="22"/>
      <c r="H595" s="25"/>
      <c r="I595" s="29"/>
      <c r="J595" s="238"/>
      <c r="K595" s="29"/>
      <c r="L595" s="22"/>
      <c r="M595" s="22"/>
      <c r="N595" s="22"/>
    </row>
    <row r="596" spans="2:14">
      <c r="B596" s="22"/>
      <c r="C596" s="22"/>
      <c r="G596" s="22"/>
      <c r="H596" s="25"/>
      <c r="I596" s="29"/>
      <c r="J596" s="238"/>
      <c r="K596" s="29"/>
      <c r="L596" s="22"/>
      <c r="M596" s="22"/>
      <c r="N596" s="22"/>
    </row>
    <row r="597" spans="2:14">
      <c r="B597" s="22"/>
      <c r="C597" s="22"/>
      <c r="G597" s="22"/>
      <c r="H597" s="25"/>
      <c r="I597" s="29"/>
      <c r="J597" s="238"/>
      <c r="K597" s="29"/>
      <c r="L597" s="22"/>
      <c r="M597" s="22"/>
      <c r="N597" s="22"/>
    </row>
    <row r="598" spans="2:14">
      <c r="B598" s="22"/>
      <c r="C598" s="22"/>
      <c r="G598" s="22"/>
      <c r="H598" s="25"/>
      <c r="I598" s="29"/>
      <c r="J598" s="238"/>
      <c r="K598" s="29"/>
      <c r="L598" s="22"/>
      <c r="M598" s="22"/>
      <c r="N598" s="22"/>
    </row>
    <row r="599" spans="2:14">
      <c r="B599" s="22"/>
      <c r="C599" s="22"/>
      <c r="G599" s="22"/>
      <c r="H599" s="25"/>
      <c r="I599" s="29"/>
      <c r="J599" s="238"/>
      <c r="K599" s="29"/>
      <c r="L599" s="22"/>
      <c r="M599" s="22"/>
      <c r="N599" s="22"/>
    </row>
    <row r="600" spans="2:14">
      <c r="B600" s="22"/>
      <c r="C600" s="22"/>
      <c r="G600" s="22"/>
      <c r="H600" s="25"/>
      <c r="I600" s="29"/>
      <c r="J600" s="238"/>
      <c r="K600" s="29"/>
      <c r="L600" s="22"/>
      <c r="M600" s="22"/>
      <c r="N600" s="22"/>
    </row>
    <row r="601" spans="2:14">
      <c r="B601" s="22"/>
      <c r="C601" s="22"/>
      <c r="G601" s="22"/>
      <c r="H601" s="25"/>
      <c r="I601" s="29"/>
      <c r="J601" s="238"/>
      <c r="K601" s="29"/>
      <c r="L601" s="22"/>
      <c r="M601" s="22"/>
      <c r="N601" s="22"/>
    </row>
    <row r="602" spans="2:14">
      <c r="B602" s="22"/>
      <c r="C602" s="22"/>
      <c r="G602" s="22"/>
      <c r="H602" s="25"/>
      <c r="I602" s="29"/>
      <c r="J602" s="238"/>
      <c r="K602" s="29"/>
      <c r="L602" s="22"/>
      <c r="M602" s="22"/>
      <c r="N602" s="22"/>
    </row>
    <row r="603" spans="2:14">
      <c r="B603" s="22"/>
      <c r="C603" s="22"/>
      <c r="G603" s="22"/>
      <c r="H603" s="25"/>
      <c r="I603" s="29"/>
      <c r="J603" s="238"/>
      <c r="K603" s="29"/>
      <c r="L603" s="22"/>
      <c r="M603" s="22"/>
      <c r="N603" s="22"/>
    </row>
    <row r="604" spans="2:14">
      <c r="B604" s="22"/>
      <c r="C604" s="22"/>
      <c r="G604" s="22"/>
      <c r="H604" s="25"/>
      <c r="I604" s="29"/>
      <c r="J604" s="238"/>
      <c r="K604" s="29"/>
      <c r="L604" s="22"/>
      <c r="M604" s="22"/>
      <c r="N604" s="22"/>
    </row>
    <row r="605" spans="2:14">
      <c r="B605" s="22"/>
      <c r="C605" s="22"/>
      <c r="G605" s="22"/>
      <c r="H605" s="25"/>
      <c r="I605" s="29"/>
      <c r="J605" s="238"/>
      <c r="K605" s="29"/>
      <c r="L605" s="22"/>
      <c r="M605" s="22"/>
      <c r="N605" s="22"/>
    </row>
    <row r="606" spans="2:14">
      <c r="B606" s="22"/>
      <c r="C606" s="22"/>
      <c r="G606" s="22"/>
      <c r="H606" s="25"/>
      <c r="I606" s="29"/>
      <c r="J606" s="238"/>
      <c r="K606" s="29"/>
      <c r="L606" s="22"/>
      <c r="M606" s="22"/>
      <c r="N606" s="22"/>
    </row>
    <row r="607" spans="2:14">
      <c r="B607" s="22"/>
      <c r="C607" s="22"/>
      <c r="G607" s="22"/>
      <c r="H607" s="25"/>
      <c r="I607" s="29"/>
      <c r="J607" s="238"/>
      <c r="K607" s="29"/>
      <c r="L607" s="22"/>
      <c r="M607" s="22"/>
      <c r="N607" s="22"/>
    </row>
    <row r="608" spans="2:14">
      <c r="B608" s="22"/>
      <c r="C608" s="22"/>
      <c r="G608" s="22"/>
      <c r="H608" s="25"/>
      <c r="I608" s="29"/>
      <c r="J608" s="238"/>
      <c r="K608" s="29"/>
      <c r="L608" s="22"/>
      <c r="M608" s="22"/>
      <c r="N608" s="22"/>
    </row>
    <row r="609" spans="2:14">
      <c r="B609" s="22"/>
      <c r="C609" s="22"/>
      <c r="G609" s="22"/>
      <c r="H609" s="25"/>
      <c r="I609" s="29"/>
      <c r="J609" s="238"/>
      <c r="K609" s="29"/>
      <c r="L609" s="22"/>
      <c r="M609" s="22"/>
      <c r="N609" s="22"/>
    </row>
    <row r="610" spans="2:14">
      <c r="B610" s="22"/>
      <c r="C610" s="22"/>
      <c r="G610" s="22"/>
      <c r="H610" s="25"/>
      <c r="I610" s="29"/>
      <c r="J610" s="238"/>
      <c r="K610" s="29"/>
      <c r="L610" s="22"/>
      <c r="M610" s="22"/>
      <c r="N610" s="22"/>
    </row>
    <row r="611" spans="2:14">
      <c r="B611" s="22"/>
      <c r="C611" s="22"/>
      <c r="G611" s="22"/>
      <c r="H611" s="25"/>
      <c r="I611" s="29"/>
      <c r="J611" s="238"/>
      <c r="K611" s="29"/>
      <c r="L611" s="22"/>
      <c r="M611" s="22"/>
      <c r="N611" s="22"/>
    </row>
    <row r="612" spans="2:14">
      <c r="B612" s="22"/>
      <c r="C612" s="22"/>
      <c r="G612" s="22"/>
      <c r="H612" s="25"/>
      <c r="I612" s="29"/>
      <c r="J612" s="238"/>
      <c r="K612" s="29"/>
      <c r="L612" s="22"/>
      <c r="M612" s="22"/>
      <c r="N612" s="22"/>
    </row>
    <row r="613" spans="2:14">
      <c r="B613" s="22"/>
      <c r="C613" s="22"/>
      <c r="G613" s="22"/>
      <c r="H613" s="25"/>
      <c r="I613" s="29"/>
      <c r="J613" s="238"/>
      <c r="K613" s="29"/>
      <c r="L613" s="22"/>
      <c r="M613" s="22"/>
      <c r="N613" s="22"/>
    </row>
    <row r="614" spans="2:14">
      <c r="B614" s="22"/>
      <c r="C614" s="22"/>
      <c r="G614" s="22"/>
      <c r="H614" s="25"/>
      <c r="I614" s="29"/>
      <c r="J614" s="238"/>
      <c r="K614" s="29"/>
      <c r="L614" s="22"/>
      <c r="M614" s="22"/>
      <c r="N614" s="22"/>
    </row>
    <row r="615" spans="2:14">
      <c r="B615" s="22"/>
      <c r="C615" s="22"/>
      <c r="G615" s="22"/>
      <c r="H615" s="25"/>
      <c r="I615" s="29"/>
      <c r="J615" s="238"/>
      <c r="K615" s="29"/>
      <c r="L615" s="22"/>
      <c r="M615" s="22"/>
      <c r="N615" s="22"/>
    </row>
    <row r="616" spans="2:14">
      <c r="B616" s="22"/>
      <c r="C616" s="22"/>
      <c r="G616" s="22"/>
      <c r="H616" s="25"/>
      <c r="I616" s="29"/>
      <c r="J616" s="238"/>
      <c r="K616" s="29"/>
      <c r="L616" s="22"/>
      <c r="M616" s="22"/>
      <c r="N616" s="22"/>
    </row>
    <row r="617" spans="2:14">
      <c r="B617" s="22"/>
      <c r="C617" s="22"/>
      <c r="G617" s="22"/>
      <c r="H617" s="25"/>
      <c r="I617" s="29"/>
      <c r="J617" s="238"/>
      <c r="K617" s="29"/>
      <c r="L617" s="22"/>
      <c r="M617" s="22"/>
      <c r="N617" s="22"/>
    </row>
    <row r="618" spans="2:14">
      <c r="B618" s="22"/>
      <c r="C618" s="22"/>
      <c r="G618" s="22"/>
      <c r="H618" s="25"/>
      <c r="I618" s="29"/>
      <c r="J618" s="238"/>
      <c r="K618" s="29"/>
      <c r="L618" s="22"/>
      <c r="M618" s="22"/>
      <c r="N618" s="22"/>
    </row>
    <row r="619" spans="2:14">
      <c r="B619" s="22"/>
      <c r="C619" s="22"/>
      <c r="G619" s="22"/>
      <c r="H619" s="25"/>
      <c r="I619" s="29"/>
      <c r="J619" s="238"/>
      <c r="K619" s="29"/>
      <c r="L619" s="22"/>
      <c r="M619" s="22"/>
      <c r="N619" s="22"/>
    </row>
    <row r="620" spans="2:14">
      <c r="B620" s="22"/>
      <c r="C620" s="22"/>
      <c r="G620" s="22"/>
      <c r="H620" s="25"/>
      <c r="I620" s="29"/>
      <c r="J620" s="238"/>
      <c r="K620" s="29"/>
      <c r="L620" s="22"/>
      <c r="M620" s="22"/>
      <c r="N620" s="22"/>
    </row>
    <row r="621" spans="2:14">
      <c r="B621" s="22"/>
      <c r="C621" s="22"/>
      <c r="G621" s="22"/>
      <c r="H621" s="25"/>
      <c r="I621" s="29"/>
      <c r="J621" s="238"/>
      <c r="K621" s="29"/>
      <c r="L621" s="22"/>
      <c r="M621" s="22"/>
      <c r="N621" s="22"/>
    </row>
    <row r="622" spans="2:14">
      <c r="B622" s="22"/>
      <c r="C622" s="22"/>
      <c r="G622" s="22"/>
      <c r="H622" s="25"/>
      <c r="I622" s="29"/>
      <c r="J622" s="238"/>
      <c r="K622" s="29"/>
      <c r="L622" s="22"/>
      <c r="M622" s="22"/>
      <c r="N622" s="22"/>
    </row>
    <row r="623" spans="2:14">
      <c r="B623" s="22"/>
      <c r="C623" s="22"/>
      <c r="G623" s="22"/>
      <c r="H623" s="25"/>
      <c r="I623" s="29"/>
      <c r="J623" s="238"/>
      <c r="K623" s="29"/>
      <c r="L623" s="22"/>
      <c r="M623" s="22"/>
      <c r="N623" s="22"/>
    </row>
    <row r="624" spans="2:14">
      <c r="B624" s="22"/>
      <c r="C624" s="22"/>
      <c r="G624" s="22"/>
      <c r="H624" s="25"/>
      <c r="I624" s="29"/>
      <c r="J624" s="238"/>
      <c r="K624" s="29"/>
      <c r="L624" s="22"/>
      <c r="M624" s="22"/>
      <c r="N624" s="22"/>
    </row>
    <row r="625" spans="2:14">
      <c r="B625" s="22"/>
      <c r="C625" s="22"/>
      <c r="G625" s="22"/>
      <c r="H625" s="25"/>
      <c r="I625" s="29"/>
      <c r="J625" s="238"/>
      <c r="K625" s="29"/>
      <c r="L625" s="22"/>
      <c r="M625" s="22"/>
      <c r="N625" s="22"/>
    </row>
    <row r="626" spans="2:14">
      <c r="B626" s="22"/>
      <c r="C626" s="22"/>
      <c r="G626" s="22"/>
      <c r="H626" s="25"/>
      <c r="I626" s="29"/>
      <c r="J626" s="238"/>
      <c r="K626" s="29"/>
      <c r="L626" s="22"/>
      <c r="M626" s="22"/>
      <c r="N626" s="22"/>
    </row>
    <row r="627" spans="2:14">
      <c r="B627" s="22"/>
      <c r="C627" s="22"/>
      <c r="G627" s="22"/>
      <c r="H627" s="25"/>
      <c r="I627" s="29"/>
      <c r="J627" s="238"/>
      <c r="K627" s="29"/>
      <c r="L627" s="22"/>
      <c r="M627" s="22"/>
      <c r="N627" s="22"/>
    </row>
    <row r="628" spans="2:14">
      <c r="B628" s="22"/>
      <c r="C628" s="22"/>
      <c r="G628" s="22"/>
      <c r="H628" s="25"/>
      <c r="I628" s="29"/>
      <c r="J628" s="238"/>
      <c r="K628" s="29"/>
      <c r="L628" s="22"/>
      <c r="M628" s="22"/>
      <c r="N628" s="22"/>
    </row>
    <row r="629" spans="2:14">
      <c r="B629" s="22"/>
      <c r="C629" s="22"/>
      <c r="G629" s="22"/>
      <c r="H629" s="25"/>
      <c r="I629" s="29"/>
      <c r="J629" s="238"/>
      <c r="K629" s="29"/>
      <c r="L629" s="22"/>
      <c r="M629" s="22"/>
      <c r="N629" s="22"/>
    </row>
    <row r="630" spans="2:14">
      <c r="B630" s="22"/>
      <c r="C630" s="22"/>
      <c r="G630" s="22"/>
      <c r="H630" s="25"/>
      <c r="I630" s="29"/>
      <c r="J630" s="238"/>
      <c r="K630" s="29"/>
      <c r="L630" s="22"/>
      <c r="M630" s="22"/>
      <c r="N630" s="22"/>
    </row>
    <row r="631" spans="2:14">
      <c r="B631" s="22"/>
      <c r="C631" s="22"/>
      <c r="G631" s="22"/>
      <c r="H631" s="25"/>
      <c r="I631" s="29"/>
      <c r="J631" s="238"/>
      <c r="K631" s="29"/>
      <c r="L631" s="22"/>
      <c r="M631" s="22"/>
      <c r="N631" s="22"/>
    </row>
    <row r="632" spans="2:14">
      <c r="B632" s="22"/>
      <c r="C632" s="22"/>
      <c r="G632" s="22"/>
      <c r="H632" s="25"/>
      <c r="I632" s="29"/>
      <c r="J632" s="238"/>
      <c r="K632" s="29"/>
      <c r="L632" s="22"/>
      <c r="M632" s="22"/>
      <c r="N632" s="22"/>
    </row>
    <row r="633" spans="2:14">
      <c r="B633" s="22"/>
      <c r="C633" s="22"/>
      <c r="G633" s="22"/>
      <c r="H633" s="25"/>
      <c r="I633" s="29"/>
      <c r="J633" s="238"/>
      <c r="K633" s="29"/>
      <c r="L633" s="22"/>
      <c r="M633" s="22"/>
      <c r="N633" s="22"/>
    </row>
    <row r="634" spans="2:14">
      <c r="B634" s="22"/>
      <c r="C634" s="22"/>
      <c r="G634" s="22"/>
      <c r="H634" s="25"/>
      <c r="I634" s="29"/>
      <c r="J634" s="238"/>
      <c r="K634" s="29"/>
      <c r="L634" s="22"/>
      <c r="M634" s="22"/>
      <c r="N634" s="22"/>
    </row>
    <row r="635" spans="2:14">
      <c r="B635" s="22"/>
      <c r="C635" s="22"/>
      <c r="G635" s="22"/>
      <c r="H635" s="25"/>
      <c r="I635" s="29"/>
      <c r="J635" s="238"/>
      <c r="K635" s="29"/>
      <c r="L635" s="22"/>
      <c r="M635" s="22"/>
      <c r="N635" s="22"/>
    </row>
    <row r="636" spans="2:14">
      <c r="B636" s="22"/>
      <c r="C636" s="22"/>
      <c r="G636" s="22"/>
      <c r="H636" s="25"/>
      <c r="I636" s="29"/>
      <c r="J636" s="238"/>
      <c r="K636" s="29"/>
      <c r="L636" s="22"/>
      <c r="M636" s="22"/>
      <c r="N636" s="22"/>
    </row>
    <row r="637" spans="2:14">
      <c r="B637" s="22"/>
      <c r="C637" s="22"/>
      <c r="G637" s="22"/>
      <c r="H637" s="25"/>
      <c r="I637" s="29"/>
      <c r="J637" s="238"/>
      <c r="K637" s="29"/>
      <c r="L637" s="22"/>
      <c r="M637" s="22"/>
      <c r="N637" s="22"/>
    </row>
    <row r="638" spans="2:14">
      <c r="B638" s="22"/>
      <c r="C638" s="22"/>
      <c r="G638" s="22"/>
      <c r="H638" s="25"/>
      <c r="I638" s="29"/>
      <c r="J638" s="238"/>
      <c r="K638" s="29"/>
      <c r="L638" s="22"/>
      <c r="M638" s="22"/>
      <c r="N638" s="22"/>
    </row>
    <row r="639" spans="2:14">
      <c r="B639" s="22"/>
      <c r="C639" s="22"/>
      <c r="G639" s="22"/>
      <c r="H639" s="25"/>
      <c r="I639" s="29"/>
      <c r="J639" s="238"/>
      <c r="K639" s="29"/>
      <c r="L639" s="22"/>
      <c r="M639" s="22"/>
      <c r="N639" s="22"/>
    </row>
    <row r="640" spans="2:14">
      <c r="B640" s="22"/>
      <c r="C640" s="22"/>
      <c r="G640" s="22"/>
      <c r="H640" s="25"/>
      <c r="I640" s="29"/>
      <c r="J640" s="238"/>
      <c r="K640" s="29"/>
      <c r="L640" s="22"/>
      <c r="M640" s="22"/>
      <c r="N640" s="22"/>
    </row>
    <row r="641" spans="2:14">
      <c r="B641" s="22"/>
      <c r="C641" s="22"/>
      <c r="G641" s="22"/>
      <c r="H641" s="25"/>
      <c r="I641" s="29"/>
      <c r="J641" s="238"/>
      <c r="K641" s="29"/>
      <c r="L641" s="22"/>
      <c r="M641" s="22"/>
      <c r="N641" s="22"/>
    </row>
    <row r="642" spans="2:14">
      <c r="B642" s="22"/>
      <c r="C642" s="22"/>
      <c r="G642" s="22"/>
      <c r="H642" s="25"/>
      <c r="I642" s="29"/>
      <c r="J642" s="238"/>
      <c r="K642" s="29"/>
      <c r="L642" s="22"/>
      <c r="M642" s="22"/>
      <c r="N642" s="22"/>
    </row>
    <row r="643" spans="2:14">
      <c r="B643" s="22"/>
      <c r="C643" s="22"/>
      <c r="G643" s="22"/>
      <c r="H643" s="25"/>
      <c r="I643" s="29"/>
      <c r="J643" s="238"/>
      <c r="K643" s="29"/>
      <c r="L643" s="22"/>
      <c r="M643" s="22"/>
      <c r="N643" s="22"/>
    </row>
    <row r="644" spans="2:14">
      <c r="B644" s="22"/>
      <c r="C644" s="22"/>
      <c r="G644" s="22"/>
      <c r="H644" s="25"/>
      <c r="I644" s="29"/>
      <c r="J644" s="238"/>
      <c r="K644" s="29"/>
      <c r="L644" s="22"/>
      <c r="M644" s="22"/>
      <c r="N644" s="22"/>
    </row>
    <row r="645" spans="2:14">
      <c r="B645" s="22"/>
      <c r="C645" s="22"/>
      <c r="G645" s="22"/>
      <c r="H645" s="25"/>
      <c r="I645" s="29"/>
      <c r="J645" s="238"/>
      <c r="K645" s="29"/>
      <c r="L645" s="22"/>
      <c r="M645" s="22"/>
      <c r="N645" s="22"/>
    </row>
    <row r="646" spans="2:14">
      <c r="B646" s="22"/>
      <c r="C646" s="22"/>
      <c r="G646" s="22"/>
      <c r="H646" s="25"/>
      <c r="I646" s="29"/>
      <c r="J646" s="238"/>
      <c r="K646" s="29"/>
      <c r="L646" s="22"/>
      <c r="M646" s="22"/>
      <c r="N646" s="22"/>
    </row>
    <row r="647" spans="2:14">
      <c r="B647" s="22"/>
      <c r="C647" s="22"/>
      <c r="G647" s="22"/>
      <c r="H647" s="25"/>
      <c r="I647" s="29"/>
      <c r="J647" s="238"/>
      <c r="K647" s="29"/>
      <c r="L647" s="22"/>
      <c r="M647" s="22"/>
      <c r="N647" s="22"/>
    </row>
    <row r="648" spans="2:14">
      <c r="B648" s="22"/>
      <c r="C648" s="22"/>
      <c r="G648" s="22"/>
      <c r="H648" s="25"/>
      <c r="I648" s="29"/>
      <c r="J648" s="238"/>
      <c r="K648" s="29"/>
      <c r="L648" s="22"/>
      <c r="M648" s="22"/>
      <c r="N648" s="22"/>
    </row>
    <row r="649" spans="2:14">
      <c r="B649" s="22"/>
      <c r="C649" s="22"/>
      <c r="G649" s="22"/>
      <c r="H649" s="25"/>
      <c r="I649" s="29"/>
      <c r="J649" s="238"/>
      <c r="K649" s="29"/>
      <c r="L649" s="22"/>
      <c r="M649" s="22"/>
      <c r="N649" s="22"/>
    </row>
    <row r="650" spans="2:14">
      <c r="B650" s="22"/>
      <c r="C650" s="22"/>
      <c r="G650" s="22"/>
      <c r="H650" s="25"/>
      <c r="I650" s="29"/>
      <c r="J650" s="238"/>
      <c r="K650" s="29"/>
      <c r="L650" s="22"/>
      <c r="M650" s="22"/>
      <c r="N650" s="22"/>
    </row>
    <row r="651" spans="2:14">
      <c r="B651" s="22"/>
      <c r="C651" s="22"/>
      <c r="G651" s="22"/>
      <c r="H651" s="25"/>
      <c r="I651" s="29"/>
      <c r="J651" s="238"/>
      <c r="K651" s="29"/>
      <c r="L651" s="22"/>
      <c r="M651" s="22"/>
      <c r="N651" s="22"/>
    </row>
    <row r="652" spans="2:14">
      <c r="B652" s="22"/>
      <c r="C652" s="22"/>
      <c r="G652" s="22"/>
      <c r="H652" s="25"/>
      <c r="I652" s="29"/>
      <c r="J652" s="238"/>
      <c r="K652" s="29"/>
      <c r="L652" s="22"/>
      <c r="M652" s="22"/>
      <c r="N652" s="22"/>
    </row>
    <row r="653" spans="2:14">
      <c r="B653" s="22"/>
      <c r="C653" s="22"/>
      <c r="G653" s="22"/>
      <c r="H653" s="25"/>
      <c r="I653" s="29"/>
      <c r="J653" s="238"/>
      <c r="K653" s="29"/>
      <c r="L653" s="22"/>
      <c r="M653" s="22"/>
      <c r="N653" s="22"/>
    </row>
    <row r="654" spans="2:14">
      <c r="B654" s="22"/>
      <c r="C654" s="22"/>
      <c r="G654" s="22"/>
      <c r="H654" s="25"/>
      <c r="I654" s="29"/>
      <c r="J654" s="238"/>
      <c r="K654" s="29"/>
      <c r="L654" s="22"/>
      <c r="M654" s="22"/>
      <c r="N654" s="22"/>
    </row>
    <row r="655" spans="2:14">
      <c r="B655" s="22"/>
      <c r="C655" s="22"/>
      <c r="G655" s="22"/>
      <c r="H655" s="25"/>
      <c r="I655" s="29"/>
      <c r="J655" s="238"/>
      <c r="K655" s="29"/>
      <c r="L655" s="22"/>
      <c r="M655" s="22"/>
      <c r="N655" s="22"/>
    </row>
    <row r="656" spans="2:14">
      <c r="B656" s="22"/>
      <c r="C656" s="22"/>
      <c r="G656" s="22"/>
      <c r="H656" s="25"/>
      <c r="I656" s="29"/>
      <c r="J656" s="238"/>
      <c r="K656" s="29"/>
      <c r="L656" s="22"/>
      <c r="M656" s="22"/>
      <c r="N656" s="22"/>
    </row>
    <row r="657" spans="2:14">
      <c r="B657" s="22"/>
      <c r="C657" s="22"/>
      <c r="G657" s="22"/>
      <c r="H657" s="25"/>
      <c r="I657" s="29"/>
      <c r="J657" s="238"/>
      <c r="K657" s="29"/>
      <c r="L657" s="22"/>
      <c r="M657" s="22"/>
      <c r="N657" s="22"/>
    </row>
    <row r="658" spans="2:14">
      <c r="B658" s="22"/>
      <c r="C658" s="22"/>
      <c r="G658" s="22"/>
      <c r="H658" s="25"/>
      <c r="I658" s="29"/>
      <c r="J658" s="238"/>
      <c r="K658" s="29"/>
      <c r="L658" s="22"/>
      <c r="M658" s="22"/>
      <c r="N658" s="22"/>
    </row>
    <row r="659" spans="2:14">
      <c r="B659" s="22"/>
      <c r="C659" s="22"/>
      <c r="G659" s="22"/>
      <c r="H659" s="25"/>
      <c r="I659" s="29"/>
      <c r="J659" s="238"/>
      <c r="K659" s="29"/>
      <c r="L659" s="22"/>
      <c r="M659" s="22"/>
      <c r="N659" s="22"/>
    </row>
    <row r="660" spans="2:14">
      <c r="B660" s="22"/>
      <c r="C660" s="22"/>
      <c r="G660" s="22"/>
      <c r="H660" s="25"/>
      <c r="I660" s="29"/>
      <c r="J660" s="238"/>
      <c r="K660" s="29"/>
      <c r="L660" s="22"/>
      <c r="M660" s="22"/>
      <c r="N660" s="22"/>
    </row>
    <row r="661" spans="2:14">
      <c r="B661" s="22"/>
      <c r="C661" s="22"/>
      <c r="G661" s="22"/>
      <c r="H661" s="25"/>
      <c r="I661" s="29"/>
      <c r="J661" s="238"/>
      <c r="K661" s="29"/>
      <c r="L661" s="22"/>
      <c r="M661" s="22"/>
      <c r="N661" s="22"/>
    </row>
    <row r="662" spans="2:14">
      <c r="B662" s="22"/>
      <c r="C662" s="22"/>
      <c r="G662" s="22"/>
      <c r="H662" s="25"/>
      <c r="I662" s="29"/>
      <c r="J662" s="238"/>
      <c r="K662" s="29"/>
      <c r="L662" s="22"/>
      <c r="M662" s="22"/>
      <c r="N662" s="22"/>
    </row>
    <row r="663" spans="2:14">
      <c r="B663" s="22"/>
      <c r="C663" s="22"/>
      <c r="G663" s="22"/>
      <c r="H663" s="25"/>
      <c r="I663" s="29"/>
      <c r="J663" s="238"/>
      <c r="K663" s="29"/>
      <c r="L663" s="22"/>
      <c r="M663" s="22"/>
      <c r="N663" s="22"/>
    </row>
    <row r="664" spans="2:14">
      <c r="B664" s="22"/>
      <c r="C664" s="22"/>
      <c r="G664" s="22"/>
      <c r="H664" s="25"/>
      <c r="I664" s="29"/>
      <c r="J664" s="238"/>
      <c r="K664" s="29"/>
      <c r="L664" s="22"/>
      <c r="M664" s="22"/>
      <c r="N664" s="22"/>
    </row>
    <row r="665" spans="2:14">
      <c r="B665" s="22"/>
      <c r="C665" s="22"/>
      <c r="G665" s="22"/>
      <c r="H665" s="25"/>
      <c r="I665" s="29"/>
      <c r="J665" s="238"/>
      <c r="K665" s="29"/>
      <c r="L665" s="22"/>
      <c r="M665" s="22"/>
      <c r="N665" s="22"/>
    </row>
    <row r="666" spans="2:14">
      <c r="B666" s="22"/>
      <c r="C666" s="22"/>
      <c r="G666" s="22"/>
      <c r="H666" s="25"/>
      <c r="I666" s="29"/>
      <c r="J666" s="238"/>
      <c r="K666" s="29"/>
      <c r="L666" s="22"/>
      <c r="M666" s="22"/>
      <c r="N666" s="22"/>
    </row>
    <row r="667" spans="2:14">
      <c r="B667" s="22"/>
      <c r="C667" s="22"/>
      <c r="G667" s="22"/>
      <c r="H667" s="25"/>
      <c r="I667" s="29"/>
      <c r="J667" s="238"/>
      <c r="K667" s="29"/>
      <c r="L667" s="22"/>
      <c r="M667" s="22"/>
      <c r="N667" s="22"/>
    </row>
    <row r="668" spans="2:14">
      <c r="B668" s="22"/>
      <c r="C668" s="22"/>
      <c r="G668" s="22"/>
      <c r="H668" s="25"/>
      <c r="I668" s="29"/>
      <c r="J668" s="238"/>
      <c r="K668" s="29"/>
      <c r="L668" s="22"/>
      <c r="M668" s="22"/>
      <c r="N668" s="22"/>
    </row>
    <row r="669" spans="2:14">
      <c r="B669" s="22"/>
      <c r="C669" s="22"/>
      <c r="G669" s="22"/>
      <c r="H669" s="25"/>
      <c r="I669" s="29"/>
      <c r="J669" s="238"/>
      <c r="K669" s="29"/>
      <c r="L669" s="22"/>
      <c r="M669" s="22"/>
      <c r="N669" s="22"/>
    </row>
    <row r="670" spans="2:14">
      <c r="B670" s="22"/>
      <c r="C670" s="22"/>
      <c r="G670" s="22"/>
      <c r="H670" s="25"/>
      <c r="I670" s="29"/>
      <c r="J670" s="238"/>
      <c r="K670" s="29"/>
      <c r="L670" s="22"/>
      <c r="M670" s="22"/>
      <c r="N670" s="22"/>
    </row>
    <row r="671" spans="2:14">
      <c r="B671" s="22"/>
      <c r="C671" s="22"/>
      <c r="G671" s="22"/>
      <c r="H671" s="25"/>
      <c r="I671" s="29"/>
      <c r="J671" s="238"/>
      <c r="K671" s="29"/>
      <c r="L671" s="22"/>
      <c r="M671" s="22"/>
      <c r="N671" s="22"/>
    </row>
    <row r="672" spans="2:14">
      <c r="B672" s="22"/>
      <c r="C672" s="22"/>
      <c r="G672" s="22"/>
      <c r="H672" s="25"/>
      <c r="I672" s="29"/>
      <c r="J672" s="238"/>
      <c r="K672" s="29"/>
      <c r="L672" s="22"/>
      <c r="M672" s="22"/>
      <c r="N672" s="22"/>
    </row>
    <row r="673" spans="2:14">
      <c r="B673" s="22"/>
      <c r="C673" s="22"/>
      <c r="G673" s="22"/>
      <c r="H673" s="25"/>
      <c r="I673" s="29"/>
      <c r="J673" s="238"/>
      <c r="K673" s="29"/>
      <c r="L673" s="22"/>
      <c r="M673" s="22"/>
      <c r="N673" s="22"/>
    </row>
    <row r="674" spans="2:14">
      <c r="B674" s="22"/>
      <c r="C674" s="22"/>
      <c r="G674" s="22"/>
      <c r="H674" s="25"/>
      <c r="I674" s="29"/>
      <c r="J674" s="238"/>
      <c r="K674" s="29"/>
      <c r="L674" s="22"/>
      <c r="M674" s="22"/>
      <c r="N674" s="22"/>
    </row>
    <row r="675" spans="2:14">
      <c r="B675" s="22"/>
      <c r="C675" s="22"/>
      <c r="G675" s="22"/>
      <c r="H675" s="25"/>
      <c r="I675" s="29"/>
      <c r="J675" s="238"/>
      <c r="K675" s="29"/>
      <c r="L675" s="22"/>
      <c r="M675" s="22"/>
      <c r="N675" s="22"/>
    </row>
    <row r="676" spans="2:14">
      <c r="B676" s="22"/>
      <c r="C676" s="22"/>
      <c r="G676" s="22"/>
      <c r="H676" s="25"/>
      <c r="I676" s="29"/>
      <c r="J676" s="238"/>
      <c r="K676" s="29"/>
      <c r="L676" s="22"/>
      <c r="M676" s="22"/>
      <c r="N676" s="22"/>
    </row>
    <row r="677" spans="2:14">
      <c r="B677" s="22"/>
      <c r="C677" s="22"/>
      <c r="G677" s="22"/>
      <c r="H677" s="25"/>
      <c r="I677" s="29"/>
      <c r="J677" s="238"/>
      <c r="K677" s="29"/>
      <c r="L677" s="22"/>
      <c r="M677" s="22"/>
      <c r="N677" s="22"/>
    </row>
    <row r="678" spans="2:14">
      <c r="B678" s="22"/>
      <c r="C678" s="22"/>
      <c r="G678" s="22"/>
      <c r="H678" s="25"/>
      <c r="I678" s="29"/>
      <c r="J678" s="238"/>
      <c r="K678" s="29"/>
      <c r="L678" s="22"/>
      <c r="M678" s="22"/>
      <c r="N678" s="22"/>
    </row>
    <row r="679" spans="2:14">
      <c r="B679" s="22"/>
      <c r="C679" s="22"/>
      <c r="G679" s="22"/>
      <c r="H679" s="25"/>
      <c r="I679" s="29"/>
      <c r="J679" s="238"/>
      <c r="K679" s="29"/>
      <c r="L679" s="22"/>
      <c r="M679" s="22"/>
      <c r="N679" s="22"/>
    </row>
    <row r="680" spans="2:14">
      <c r="B680" s="22"/>
      <c r="C680" s="22"/>
      <c r="G680" s="22"/>
      <c r="H680" s="25"/>
      <c r="I680" s="29"/>
      <c r="J680" s="238"/>
      <c r="K680" s="29"/>
      <c r="L680" s="22"/>
      <c r="M680" s="22"/>
      <c r="N680" s="22"/>
    </row>
    <row r="681" spans="2:14">
      <c r="B681" s="22"/>
      <c r="C681" s="22"/>
      <c r="G681" s="22"/>
      <c r="H681" s="25"/>
      <c r="I681" s="29"/>
      <c r="J681" s="238"/>
      <c r="K681" s="29"/>
      <c r="L681" s="22"/>
      <c r="M681" s="22"/>
      <c r="N681" s="22"/>
    </row>
    <row r="682" spans="2:14">
      <c r="B682" s="22"/>
      <c r="C682" s="22"/>
      <c r="G682" s="22"/>
      <c r="H682" s="25"/>
      <c r="I682" s="29"/>
      <c r="J682" s="238"/>
      <c r="K682" s="29"/>
      <c r="L682" s="22"/>
      <c r="M682" s="22"/>
      <c r="N682" s="22"/>
    </row>
    <row r="683" spans="2:14">
      <c r="B683" s="22"/>
      <c r="C683" s="22"/>
      <c r="G683" s="22"/>
      <c r="H683" s="25"/>
      <c r="I683" s="29"/>
      <c r="J683" s="238"/>
      <c r="K683" s="29"/>
      <c r="L683" s="22"/>
      <c r="M683" s="22"/>
      <c r="N683" s="22"/>
    </row>
    <row r="684" spans="2:14">
      <c r="B684" s="22"/>
      <c r="C684" s="22"/>
      <c r="G684" s="22"/>
      <c r="H684" s="25"/>
      <c r="I684" s="29"/>
      <c r="J684" s="238"/>
      <c r="K684" s="29"/>
      <c r="L684" s="22"/>
      <c r="M684" s="22"/>
      <c r="N684" s="22"/>
    </row>
    <row r="685" spans="2:14">
      <c r="B685" s="22"/>
      <c r="C685" s="22"/>
      <c r="G685" s="22"/>
      <c r="H685" s="25"/>
      <c r="I685" s="29"/>
      <c r="J685" s="238"/>
      <c r="K685" s="29"/>
      <c r="L685" s="22"/>
      <c r="M685" s="22"/>
      <c r="N685" s="22"/>
    </row>
    <row r="686" spans="2:14">
      <c r="B686" s="22"/>
      <c r="C686" s="22"/>
      <c r="G686" s="22"/>
      <c r="H686" s="25"/>
      <c r="I686" s="29"/>
      <c r="J686" s="238"/>
      <c r="K686" s="29"/>
      <c r="L686" s="22"/>
      <c r="M686" s="22"/>
      <c r="N686" s="22"/>
    </row>
    <row r="687" spans="2:14">
      <c r="B687" s="22"/>
      <c r="C687" s="22"/>
      <c r="G687" s="22"/>
      <c r="H687" s="25"/>
      <c r="I687" s="29"/>
      <c r="J687" s="238"/>
      <c r="K687" s="29"/>
      <c r="L687" s="22"/>
      <c r="M687" s="22"/>
      <c r="N687" s="22"/>
    </row>
    <row r="688" spans="2:14">
      <c r="B688" s="22"/>
      <c r="C688" s="22"/>
      <c r="G688" s="22"/>
      <c r="H688" s="25"/>
      <c r="I688" s="29"/>
      <c r="J688" s="238"/>
      <c r="K688" s="29"/>
      <c r="L688" s="22"/>
      <c r="M688" s="22"/>
      <c r="N688" s="22"/>
    </row>
    <row r="689" spans="2:14">
      <c r="B689" s="22"/>
      <c r="C689" s="22"/>
      <c r="G689" s="22"/>
      <c r="H689" s="25"/>
      <c r="I689" s="29"/>
      <c r="J689" s="238"/>
      <c r="K689" s="29"/>
      <c r="L689" s="22"/>
      <c r="M689" s="22"/>
      <c r="N689" s="22"/>
    </row>
    <row r="690" spans="2:14">
      <c r="B690" s="22"/>
      <c r="C690" s="22"/>
      <c r="G690" s="22"/>
      <c r="H690" s="25"/>
      <c r="I690" s="29"/>
      <c r="J690" s="238"/>
      <c r="K690" s="29"/>
      <c r="L690" s="22"/>
      <c r="M690" s="22"/>
      <c r="N690" s="22"/>
    </row>
    <row r="691" spans="2:14">
      <c r="B691" s="22"/>
      <c r="C691" s="22"/>
      <c r="G691" s="22"/>
      <c r="H691" s="25"/>
      <c r="I691" s="29"/>
      <c r="J691" s="238"/>
      <c r="K691" s="29"/>
      <c r="L691" s="22"/>
      <c r="M691" s="22"/>
      <c r="N691" s="22"/>
    </row>
    <row r="692" spans="2:14">
      <c r="B692" s="22"/>
      <c r="C692" s="22"/>
      <c r="G692" s="22"/>
      <c r="H692" s="25"/>
      <c r="I692" s="29"/>
      <c r="J692" s="238"/>
      <c r="K692" s="29"/>
      <c r="L692" s="22"/>
      <c r="M692" s="22"/>
      <c r="N692" s="22"/>
    </row>
    <row r="693" spans="2:14">
      <c r="B693" s="22"/>
      <c r="C693" s="22"/>
      <c r="G693" s="22"/>
      <c r="H693" s="25"/>
      <c r="I693" s="29"/>
      <c r="J693" s="238"/>
      <c r="K693" s="29"/>
      <c r="L693" s="22"/>
      <c r="M693" s="22"/>
      <c r="N693" s="22"/>
    </row>
    <row r="694" spans="2:14">
      <c r="B694" s="22"/>
      <c r="C694" s="22"/>
      <c r="G694" s="22"/>
      <c r="H694" s="25"/>
      <c r="I694" s="29"/>
      <c r="J694" s="238"/>
      <c r="K694" s="29"/>
      <c r="L694" s="22"/>
      <c r="M694" s="22"/>
      <c r="N694" s="22"/>
    </row>
    <row r="695" spans="2:14">
      <c r="B695" s="22"/>
      <c r="C695" s="22"/>
      <c r="G695" s="22"/>
      <c r="H695" s="25"/>
      <c r="I695" s="29"/>
      <c r="J695" s="238"/>
      <c r="K695" s="29"/>
      <c r="L695" s="22"/>
      <c r="M695" s="22"/>
      <c r="N695" s="22"/>
    </row>
    <row r="696" spans="2:14">
      <c r="B696" s="22"/>
      <c r="C696" s="22"/>
      <c r="G696" s="22"/>
      <c r="H696" s="25"/>
      <c r="I696" s="29"/>
      <c r="J696" s="238"/>
      <c r="K696" s="29"/>
      <c r="L696" s="22"/>
      <c r="M696" s="22"/>
      <c r="N696" s="22"/>
    </row>
    <row r="697" spans="2:14">
      <c r="B697" s="22"/>
      <c r="C697" s="22"/>
      <c r="G697" s="22"/>
      <c r="H697" s="25"/>
      <c r="I697" s="29"/>
      <c r="J697" s="238"/>
      <c r="K697" s="29"/>
      <c r="L697" s="22"/>
      <c r="M697" s="22"/>
      <c r="N697" s="22"/>
    </row>
    <row r="698" spans="2:14">
      <c r="B698" s="22"/>
      <c r="C698" s="22"/>
      <c r="G698" s="22"/>
      <c r="H698" s="25"/>
      <c r="I698" s="29"/>
      <c r="J698" s="238"/>
      <c r="K698" s="29"/>
      <c r="L698" s="22"/>
      <c r="M698" s="22"/>
      <c r="N698" s="22"/>
    </row>
    <row r="699" spans="2:14">
      <c r="B699" s="22"/>
      <c r="C699" s="22"/>
      <c r="G699" s="22"/>
      <c r="H699" s="25"/>
      <c r="I699" s="29"/>
      <c r="J699" s="238"/>
      <c r="K699" s="29"/>
      <c r="L699" s="22"/>
      <c r="M699" s="22"/>
      <c r="N699" s="22"/>
    </row>
    <row r="700" spans="2:14">
      <c r="B700" s="22"/>
      <c r="C700" s="22"/>
      <c r="G700" s="22"/>
      <c r="H700" s="25"/>
      <c r="I700" s="29"/>
      <c r="J700" s="238"/>
      <c r="K700" s="29"/>
      <c r="L700" s="22"/>
      <c r="M700" s="22"/>
      <c r="N700" s="22"/>
    </row>
    <row r="701" spans="2:14">
      <c r="B701" s="22"/>
      <c r="C701" s="22"/>
      <c r="G701" s="22"/>
      <c r="H701" s="25"/>
      <c r="I701" s="29"/>
      <c r="J701" s="238"/>
      <c r="K701" s="29"/>
      <c r="L701" s="22"/>
      <c r="M701" s="22"/>
      <c r="N701" s="22"/>
    </row>
    <row r="702" spans="2:14">
      <c r="B702" s="22"/>
      <c r="C702" s="22"/>
      <c r="G702" s="22"/>
      <c r="H702" s="25"/>
      <c r="I702" s="29"/>
      <c r="J702" s="238"/>
      <c r="K702" s="29"/>
      <c r="L702" s="22"/>
      <c r="M702" s="22"/>
      <c r="N702" s="22"/>
    </row>
    <row r="703" spans="2:14">
      <c r="B703" s="22"/>
      <c r="C703" s="22"/>
      <c r="G703" s="22"/>
      <c r="H703" s="25"/>
      <c r="I703" s="29"/>
      <c r="J703" s="238"/>
      <c r="K703" s="29"/>
      <c r="L703" s="22"/>
      <c r="M703" s="22"/>
      <c r="N703" s="22"/>
    </row>
    <row r="704" spans="2:14">
      <c r="B704" s="22"/>
      <c r="C704" s="22"/>
      <c r="G704" s="22"/>
      <c r="H704" s="25"/>
      <c r="I704" s="29"/>
      <c r="J704" s="238"/>
      <c r="K704" s="29"/>
      <c r="L704" s="22"/>
      <c r="M704" s="22"/>
      <c r="N704" s="22"/>
    </row>
    <row r="705" spans="2:14">
      <c r="B705" s="22"/>
      <c r="C705" s="22"/>
      <c r="G705" s="22"/>
      <c r="H705" s="25"/>
      <c r="I705" s="29"/>
      <c r="J705" s="238"/>
      <c r="K705" s="29"/>
      <c r="L705" s="22"/>
      <c r="M705" s="22"/>
      <c r="N705" s="22"/>
    </row>
    <row r="706" spans="2:14">
      <c r="B706" s="22"/>
      <c r="C706" s="22"/>
      <c r="G706" s="22"/>
      <c r="H706" s="25"/>
      <c r="I706" s="29"/>
      <c r="J706" s="238"/>
      <c r="K706" s="29"/>
      <c r="L706" s="22"/>
      <c r="M706" s="22"/>
      <c r="N706" s="22"/>
    </row>
    <row r="707" spans="2:14">
      <c r="B707" s="22"/>
      <c r="C707" s="22"/>
      <c r="G707" s="22"/>
      <c r="H707" s="25"/>
      <c r="I707" s="29"/>
      <c r="J707" s="238"/>
      <c r="K707" s="29"/>
      <c r="L707" s="22"/>
      <c r="M707" s="22"/>
      <c r="N707" s="22"/>
    </row>
    <row r="708" spans="2:14">
      <c r="B708" s="22"/>
      <c r="C708" s="22"/>
      <c r="G708" s="22"/>
      <c r="H708" s="25"/>
      <c r="I708" s="29"/>
      <c r="J708" s="238"/>
      <c r="K708" s="29"/>
      <c r="L708" s="22"/>
      <c r="M708" s="22"/>
      <c r="N708" s="22"/>
    </row>
    <row r="709" spans="2:14">
      <c r="B709" s="22"/>
      <c r="C709" s="22"/>
      <c r="G709" s="22"/>
      <c r="H709" s="25"/>
      <c r="I709" s="29"/>
      <c r="J709" s="238"/>
      <c r="K709" s="29"/>
      <c r="L709" s="22"/>
      <c r="M709" s="22"/>
      <c r="N709" s="22"/>
    </row>
    <row r="710" spans="2:14">
      <c r="B710" s="22"/>
      <c r="C710" s="22"/>
      <c r="G710" s="22"/>
      <c r="H710" s="25"/>
      <c r="I710" s="29"/>
      <c r="J710" s="238"/>
      <c r="K710" s="29"/>
      <c r="L710" s="22"/>
      <c r="M710" s="22"/>
      <c r="N710" s="22"/>
    </row>
    <row r="711" spans="2:14">
      <c r="B711" s="22"/>
      <c r="C711" s="22"/>
      <c r="G711" s="22"/>
      <c r="H711" s="25"/>
      <c r="I711" s="29"/>
      <c r="J711" s="238"/>
      <c r="K711" s="29"/>
      <c r="L711" s="22"/>
      <c r="M711" s="22"/>
      <c r="N711" s="22"/>
    </row>
    <row r="712" spans="2:14">
      <c r="B712" s="22"/>
      <c r="C712" s="22"/>
      <c r="G712" s="22"/>
      <c r="H712" s="25"/>
      <c r="I712" s="29"/>
      <c r="J712" s="238"/>
      <c r="K712" s="29"/>
      <c r="L712" s="22"/>
      <c r="M712" s="22"/>
      <c r="N712" s="22"/>
    </row>
    <row r="713" spans="2:14">
      <c r="B713" s="22"/>
      <c r="C713" s="22"/>
      <c r="G713" s="22"/>
      <c r="H713" s="25"/>
      <c r="I713" s="29"/>
      <c r="J713" s="238"/>
      <c r="K713" s="29"/>
      <c r="L713" s="22"/>
      <c r="M713" s="22"/>
      <c r="N713" s="22"/>
    </row>
    <row r="714" spans="2:14">
      <c r="B714" s="22"/>
      <c r="C714" s="22"/>
      <c r="G714" s="22"/>
      <c r="H714" s="25"/>
      <c r="I714" s="29"/>
      <c r="J714" s="238"/>
      <c r="K714" s="29"/>
      <c r="L714" s="22"/>
      <c r="M714" s="22"/>
      <c r="N714" s="22"/>
    </row>
    <row r="715" spans="2:14">
      <c r="B715" s="22"/>
      <c r="C715" s="22"/>
      <c r="G715" s="22"/>
      <c r="H715" s="25"/>
      <c r="I715" s="29"/>
      <c r="J715" s="238"/>
      <c r="K715" s="29"/>
      <c r="L715" s="22"/>
      <c r="M715" s="22"/>
      <c r="N715" s="22"/>
    </row>
    <row r="716" spans="2:14">
      <c r="B716" s="22"/>
      <c r="C716" s="22"/>
      <c r="G716" s="22"/>
      <c r="H716" s="25"/>
      <c r="I716" s="29"/>
      <c r="J716" s="238"/>
      <c r="K716" s="29"/>
      <c r="L716" s="22"/>
      <c r="M716" s="22"/>
      <c r="N716" s="22"/>
    </row>
    <row r="717" spans="2:14">
      <c r="B717" s="22"/>
      <c r="C717" s="22"/>
      <c r="G717" s="22"/>
      <c r="H717" s="25"/>
      <c r="I717" s="29"/>
      <c r="J717" s="238"/>
      <c r="K717" s="29"/>
      <c r="L717" s="22"/>
      <c r="M717" s="22"/>
      <c r="N717" s="22"/>
    </row>
    <row r="718" spans="2:14">
      <c r="B718" s="22"/>
      <c r="C718" s="22"/>
      <c r="G718" s="22"/>
      <c r="H718" s="25"/>
      <c r="I718" s="29"/>
      <c r="J718" s="238"/>
      <c r="K718" s="29"/>
      <c r="L718" s="22"/>
      <c r="M718" s="22"/>
      <c r="N718" s="22"/>
    </row>
    <row r="719" spans="2:14">
      <c r="B719" s="22"/>
      <c r="C719" s="22"/>
      <c r="G719" s="22"/>
      <c r="H719" s="25"/>
      <c r="I719" s="29"/>
      <c r="J719" s="238"/>
      <c r="K719" s="29"/>
      <c r="L719" s="22"/>
      <c r="M719" s="22"/>
      <c r="N719" s="22"/>
    </row>
    <row r="720" spans="2:14">
      <c r="B720" s="22"/>
      <c r="C720" s="22"/>
      <c r="G720" s="22"/>
      <c r="H720" s="25"/>
      <c r="I720" s="29"/>
      <c r="J720" s="238"/>
      <c r="K720" s="29"/>
      <c r="L720" s="22"/>
      <c r="M720" s="22"/>
      <c r="N720" s="22"/>
    </row>
    <row r="721" spans="2:14">
      <c r="B721" s="22"/>
      <c r="C721" s="22"/>
      <c r="G721" s="22"/>
      <c r="H721" s="25"/>
      <c r="I721" s="29"/>
      <c r="J721" s="238"/>
      <c r="K721" s="29"/>
      <c r="L721" s="22"/>
      <c r="M721" s="22"/>
      <c r="N721" s="22"/>
    </row>
    <row r="722" spans="2:14">
      <c r="B722" s="22"/>
      <c r="C722" s="22"/>
      <c r="G722" s="22"/>
      <c r="H722" s="25"/>
      <c r="I722" s="29"/>
      <c r="J722" s="238"/>
      <c r="K722" s="29"/>
      <c r="L722" s="22"/>
      <c r="M722" s="22"/>
      <c r="N722" s="22"/>
    </row>
    <row r="723" spans="2:14">
      <c r="B723" s="22"/>
      <c r="C723" s="22"/>
      <c r="G723" s="22"/>
      <c r="H723" s="25"/>
      <c r="I723" s="29"/>
      <c r="J723" s="238"/>
      <c r="K723" s="29"/>
      <c r="L723" s="22"/>
      <c r="M723" s="22"/>
      <c r="N723" s="22"/>
    </row>
    <row r="724" spans="2:14">
      <c r="B724" s="22"/>
      <c r="C724" s="22"/>
      <c r="G724" s="22"/>
      <c r="H724" s="25"/>
      <c r="I724" s="29"/>
      <c r="J724" s="238"/>
      <c r="K724" s="29"/>
      <c r="L724" s="22"/>
      <c r="M724" s="22"/>
      <c r="N724" s="22"/>
    </row>
    <row r="725" spans="2:14">
      <c r="B725" s="22"/>
      <c r="C725" s="22"/>
      <c r="G725" s="22"/>
      <c r="H725" s="25"/>
      <c r="I725" s="29"/>
      <c r="J725" s="238"/>
      <c r="K725" s="29"/>
      <c r="L725" s="22"/>
      <c r="M725" s="22"/>
      <c r="N725" s="22"/>
    </row>
    <row r="726" spans="2:14">
      <c r="B726" s="22"/>
      <c r="C726" s="22"/>
      <c r="G726" s="22"/>
      <c r="H726" s="25"/>
      <c r="I726" s="29"/>
      <c r="J726" s="238"/>
      <c r="K726" s="29"/>
      <c r="L726" s="22"/>
      <c r="M726" s="22"/>
      <c r="N726" s="22"/>
    </row>
    <row r="727" spans="2:14">
      <c r="B727" s="22"/>
      <c r="C727" s="22"/>
      <c r="G727" s="22"/>
      <c r="H727" s="25"/>
      <c r="I727" s="29"/>
      <c r="J727" s="238"/>
      <c r="K727" s="29"/>
      <c r="L727" s="22"/>
      <c r="M727" s="22"/>
      <c r="N727" s="22"/>
    </row>
    <row r="728" spans="2:14">
      <c r="B728" s="22"/>
      <c r="C728" s="22"/>
      <c r="G728" s="22"/>
      <c r="H728" s="25"/>
      <c r="I728" s="29"/>
      <c r="J728" s="238"/>
      <c r="K728" s="29"/>
      <c r="L728" s="22"/>
      <c r="M728" s="22"/>
      <c r="N728" s="22"/>
    </row>
    <row r="729" spans="2:14">
      <c r="B729" s="22"/>
      <c r="C729" s="22"/>
      <c r="G729" s="22"/>
      <c r="H729" s="25"/>
      <c r="I729" s="29"/>
      <c r="J729" s="238"/>
      <c r="K729" s="29"/>
      <c r="L729" s="22"/>
      <c r="M729" s="22"/>
      <c r="N729" s="22"/>
    </row>
    <row r="730" spans="2:14">
      <c r="B730" s="22"/>
      <c r="C730" s="22"/>
      <c r="G730" s="22"/>
      <c r="H730" s="25"/>
      <c r="I730" s="29"/>
      <c r="J730" s="238"/>
      <c r="K730" s="29"/>
      <c r="L730" s="22"/>
      <c r="M730" s="22"/>
      <c r="N730" s="22"/>
    </row>
    <row r="731" spans="2:14">
      <c r="B731" s="22"/>
      <c r="C731" s="22"/>
      <c r="G731" s="22"/>
      <c r="H731" s="25"/>
      <c r="I731" s="29"/>
      <c r="J731" s="238"/>
      <c r="K731" s="29"/>
      <c r="L731" s="22"/>
      <c r="M731" s="22"/>
      <c r="N731" s="22"/>
    </row>
    <row r="732" spans="2:14">
      <c r="B732" s="22"/>
      <c r="C732" s="22"/>
      <c r="G732" s="22"/>
      <c r="H732" s="25"/>
      <c r="I732" s="29"/>
      <c r="J732" s="238"/>
      <c r="K732" s="29"/>
      <c r="L732" s="22"/>
      <c r="M732" s="22"/>
      <c r="N732" s="22"/>
    </row>
    <row r="733" spans="2:14">
      <c r="B733" s="22"/>
      <c r="C733" s="22"/>
      <c r="G733" s="22"/>
      <c r="H733" s="25"/>
      <c r="I733" s="29"/>
      <c r="J733" s="238"/>
      <c r="K733" s="29"/>
      <c r="L733" s="22"/>
      <c r="M733" s="22"/>
      <c r="N733" s="22"/>
    </row>
    <row r="734" spans="2:14">
      <c r="B734" s="22"/>
      <c r="C734" s="22"/>
      <c r="G734" s="22"/>
      <c r="H734" s="25"/>
      <c r="I734" s="29"/>
      <c r="J734" s="238"/>
      <c r="K734" s="29"/>
      <c r="L734" s="22"/>
      <c r="M734" s="22"/>
      <c r="N734" s="22"/>
    </row>
    <row r="735" spans="2:14">
      <c r="B735" s="22"/>
      <c r="C735" s="22"/>
      <c r="G735" s="22"/>
      <c r="H735" s="25"/>
      <c r="I735" s="29"/>
      <c r="J735" s="238"/>
      <c r="K735" s="29"/>
      <c r="L735" s="22"/>
      <c r="M735" s="22"/>
      <c r="N735" s="22"/>
    </row>
    <row r="736" spans="2:14">
      <c r="B736" s="22"/>
      <c r="C736" s="22"/>
      <c r="G736" s="22"/>
      <c r="H736" s="25"/>
      <c r="I736" s="29"/>
      <c r="J736" s="238"/>
      <c r="K736" s="29"/>
      <c r="L736" s="22"/>
      <c r="M736" s="22"/>
      <c r="N736" s="22"/>
    </row>
    <row r="737" spans="2:14">
      <c r="B737" s="22"/>
      <c r="C737" s="22"/>
      <c r="G737" s="22"/>
      <c r="H737" s="25"/>
      <c r="I737" s="29"/>
      <c r="J737" s="238"/>
      <c r="K737" s="29"/>
      <c r="L737" s="22"/>
      <c r="M737" s="22"/>
      <c r="N737" s="22"/>
    </row>
    <row r="738" spans="2:14">
      <c r="B738" s="22"/>
      <c r="C738" s="22"/>
      <c r="G738" s="22"/>
      <c r="H738" s="25"/>
      <c r="I738" s="29"/>
      <c r="J738" s="238"/>
      <c r="K738" s="29"/>
      <c r="L738" s="22"/>
      <c r="M738" s="22"/>
      <c r="N738" s="22"/>
    </row>
    <row r="739" spans="2:14">
      <c r="B739" s="22"/>
      <c r="C739" s="22"/>
      <c r="G739" s="22"/>
      <c r="H739" s="25"/>
      <c r="I739" s="29"/>
      <c r="J739" s="238"/>
      <c r="K739" s="29"/>
      <c r="L739" s="22"/>
      <c r="M739" s="22"/>
      <c r="N739" s="22"/>
    </row>
    <row r="740" spans="2:14">
      <c r="B740" s="22"/>
      <c r="C740" s="22"/>
      <c r="G740" s="22"/>
      <c r="H740" s="25"/>
      <c r="I740" s="29"/>
      <c r="J740" s="238"/>
      <c r="K740" s="29"/>
      <c r="L740" s="22"/>
      <c r="M740" s="22"/>
      <c r="N740" s="22"/>
    </row>
    <row r="741" spans="2:14">
      <c r="B741" s="22"/>
      <c r="C741" s="22"/>
      <c r="G741" s="22"/>
      <c r="H741" s="25"/>
      <c r="I741" s="29"/>
      <c r="J741" s="238"/>
      <c r="K741" s="29"/>
      <c r="L741" s="22"/>
      <c r="M741" s="22"/>
      <c r="N741" s="22"/>
    </row>
    <row r="742" spans="2:14">
      <c r="B742" s="22"/>
      <c r="C742" s="22"/>
      <c r="G742" s="22"/>
      <c r="H742" s="25"/>
      <c r="I742" s="29"/>
      <c r="J742" s="238"/>
      <c r="K742" s="29"/>
      <c r="L742" s="22"/>
      <c r="M742" s="22"/>
      <c r="N742" s="22"/>
    </row>
    <row r="743" spans="2:14">
      <c r="B743" s="22"/>
      <c r="C743" s="22"/>
      <c r="G743" s="22"/>
      <c r="H743" s="25"/>
      <c r="I743" s="29"/>
      <c r="J743" s="238"/>
      <c r="K743" s="29"/>
      <c r="L743" s="22"/>
      <c r="M743" s="22"/>
      <c r="N743" s="22"/>
    </row>
    <row r="744" spans="2:14">
      <c r="B744" s="22"/>
      <c r="C744" s="22"/>
      <c r="G744" s="22"/>
      <c r="H744" s="25"/>
      <c r="I744" s="29"/>
      <c r="J744" s="238"/>
      <c r="K744" s="29"/>
      <c r="L744" s="22"/>
      <c r="M744" s="22"/>
      <c r="N744" s="22"/>
    </row>
    <row r="745" spans="2:14">
      <c r="B745" s="22"/>
      <c r="C745" s="22"/>
      <c r="G745" s="22"/>
      <c r="H745" s="25"/>
      <c r="I745" s="29"/>
      <c r="J745" s="238"/>
      <c r="K745" s="29"/>
      <c r="L745" s="22"/>
      <c r="M745" s="22"/>
      <c r="N745" s="22"/>
    </row>
    <row r="746" spans="2:14">
      <c r="B746" s="22"/>
      <c r="C746" s="22"/>
      <c r="G746" s="22"/>
      <c r="H746" s="25"/>
      <c r="I746" s="29"/>
      <c r="J746" s="238"/>
      <c r="K746" s="29"/>
      <c r="L746" s="22"/>
      <c r="M746" s="22"/>
      <c r="N746" s="22"/>
    </row>
    <row r="747" spans="2:14">
      <c r="B747" s="22"/>
      <c r="C747" s="22"/>
      <c r="G747" s="22"/>
      <c r="H747" s="25"/>
      <c r="I747" s="29"/>
      <c r="J747" s="238"/>
      <c r="K747" s="29"/>
      <c r="L747" s="22"/>
      <c r="M747" s="22"/>
      <c r="N747" s="22"/>
    </row>
    <row r="748" spans="2:14">
      <c r="B748" s="22"/>
      <c r="C748" s="22"/>
      <c r="G748" s="22"/>
      <c r="H748" s="25"/>
      <c r="I748" s="29"/>
      <c r="J748" s="238"/>
      <c r="K748" s="29"/>
      <c r="L748" s="22"/>
      <c r="M748" s="22"/>
      <c r="N748" s="22"/>
    </row>
  </sheetData>
  <mergeCells count="15">
    <mergeCell ref="A1:K1"/>
    <mergeCell ref="A40:A41"/>
    <mergeCell ref="J3:J4"/>
    <mergeCell ref="K3:K4"/>
    <mergeCell ref="A7:A8"/>
    <mergeCell ref="A32:A38"/>
    <mergeCell ref="A18:A30"/>
    <mergeCell ref="A10:A14"/>
    <mergeCell ref="L3:N3"/>
    <mergeCell ref="H3:H4"/>
    <mergeCell ref="I3:I4"/>
    <mergeCell ref="A3:B4"/>
    <mergeCell ref="C3:C4"/>
    <mergeCell ref="D3:F3"/>
    <mergeCell ref="G3:G4"/>
  </mergeCells>
  <hyperlinks>
    <hyperlink ref="D3" location="_ftn1" display="_ftn1"/>
  </hyperlinks>
  <pageMargins left="0.24" right="0.16" top="0.26" bottom="0.2" header="0.2" footer="0.2"/>
  <pageSetup paperSize="9" scale="95" orientation="landscape" verticalDpi="0" r:id="rId1"/>
  <ignoredErrors>
    <ignoredError sqref="D7:F7 A40:F40 A41:F41 A39:F39 A31:K32 G40:K41 A10:I10 D8:G8 B12 B11:K11 A9:F9 A15:K16 A18:K18 A17:F17 H17:K17 B37:K38 B33:K36 B29:K30 B19:K28 D13:F14 D12:F12" numberStoredAsText="1"/>
    <ignoredError sqref="L22:N22 L12:N1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E12"/>
  <sheetViews>
    <sheetView workbookViewId="0">
      <selection activeCell="F6" sqref="F6"/>
    </sheetView>
  </sheetViews>
  <sheetFormatPr defaultRowHeight="15"/>
  <cols>
    <col min="1" max="1" width="5.140625" customWidth="1"/>
    <col min="2" max="2" width="82" customWidth="1"/>
    <col min="3" max="5" width="13.42578125" customWidth="1"/>
  </cols>
  <sheetData>
    <row r="1" spans="1:5" ht="17.25">
      <c r="A1" s="1" t="s">
        <v>302</v>
      </c>
    </row>
    <row r="3" spans="1:5" s="714" customFormat="1" ht="14.25">
      <c r="A3" s="2" t="s">
        <v>303</v>
      </c>
    </row>
    <row r="5" spans="1:5">
      <c r="A5" s="724"/>
      <c r="B5" s="724"/>
      <c r="C5" s="724" t="s">
        <v>1</v>
      </c>
      <c r="D5" s="724" t="s">
        <v>87</v>
      </c>
      <c r="E5" s="724" t="s">
        <v>167</v>
      </c>
    </row>
    <row r="6" spans="1:5" ht="20.25" customHeight="1">
      <c r="A6" s="725">
        <v>1</v>
      </c>
      <c r="B6" s="715" t="s">
        <v>304</v>
      </c>
      <c r="C6" s="716">
        <v>0</v>
      </c>
      <c r="D6" s="716">
        <v>0</v>
      </c>
      <c r="E6" s="716">
        <v>0</v>
      </c>
    </row>
    <row r="7" spans="1:5" ht="19.5" customHeight="1">
      <c r="A7" s="1738">
        <v>2</v>
      </c>
      <c r="B7" s="517" t="s">
        <v>305</v>
      </c>
      <c r="C7" s="717">
        <v>0</v>
      </c>
      <c r="D7" s="717">
        <v>0</v>
      </c>
      <c r="E7" s="717">
        <v>0</v>
      </c>
    </row>
    <row r="8" spans="1:5" ht="25.5" customHeight="1">
      <c r="A8" s="1738"/>
      <c r="B8" s="517" t="s">
        <v>306</v>
      </c>
      <c r="C8" s="717">
        <f>C9+C10</f>
        <v>0</v>
      </c>
      <c r="D8" s="717">
        <f>D9+D10</f>
        <v>0</v>
      </c>
      <c r="E8" s="717">
        <f>E9+E10</f>
        <v>0</v>
      </c>
    </row>
    <row r="9" spans="1:5" ht="18.75" customHeight="1">
      <c r="A9" s="725">
        <v>2.1</v>
      </c>
      <c r="B9" s="517" t="s">
        <v>307</v>
      </c>
      <c r="C9" s="718">
        <v>0</v>
      </c>
      <c r="D9" s="718">
        <v>0</v>
      </c>
      <c r="E9" s="718">
        <v>0</v>
      </c>
    </row>
    <row r="10" spans="1:5" ht="20.25" customHeight="1">
      <c r="A10" s="725">
        <v>2.2000000000000002</v>
      </c>
      <c r="B10" s="517" t="s">
        <v>308</v>
      </c>
      <c r="C10" s="718">
        <v>0</v>
      </c>
      <c r="D10" s="718">
        <v>0</v>
      </c>
      <c r="E10" s="718">
        <v>0</v>
      </c>
    </row>
    <row r="11" spans="1:5" ht="36" customHeight="1">
      <c r="A11" s="1738">
        <v>3</v>
      </c>
      <c r="B11" s="517" t="s">
        <v>309</v>
      </c>
      <c r="C11" s="1739">
        <v>0</v>
      </c>
      <c r="D11" s="1739">
        <v>0</v>
      </c>
      <c r="E11" s="1739">
        <v>0</v>
      </c>
    </row>
    <row r="12" spans="1:5">
      <c r="A12" s="1738"/>
      <c r="B12" s="717" t="s">
        <v>310</v>
      </c>
      <c r="C12" s="1739"/>
      <c r="D12" s="1739"/>
      <c r="E12" s="1739"/>
    </row>
  </sheetData>
  <mergeCells count="5">
    <mergeCell ref="A7:A8"/>
    <mergeCell ref="A11:A12"/>
    <mergeCell ref="C11:C12"/>
    <mergeCell ref="D11:D12"/>
    <mergeCell ref="E11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W56"/>
  <sheetViews>
    <sheetView topLeftCell="A10" zoomScale="90" zoomScaleNormal="90" zoomScaleSheetLayoutView="100" workbookViewId="0">
      <selection activeCell="F13" sqref="F13"/>
    </sheetView>
  </sheetViews>
  <sheetFormatPr defaultRowHeight="16.5"/>
  <cols>
    <col min="1" max="1" width="9.42578125" style="73" customWidth="1"/>
    <col min="2" max="2" width="3.85546875" style="73" customWidth="1"/>
    <col min="3" max="3" width="10.7109375" style="73" customWidth="1"/>
    <col min="4" max="4" width="58" style="74" customWidth="1"/>
    <col min="5" max="5" width="18.7109375" style="234" customWidth="1"/>
    <col min="6" max="6" width="13.28515625" style="234" customWidth="1"/>
    <col min="7" max="7" width="13.42578125" style="234" customWidth="1"/>
    <col min="8" max="212" width="9.140625" style="43"/>
    <col min="213" max="213" width="5.7109375" style="43" customWidth="1"/>
    <col min="214" max="214" width="6.85546875" style="43" customWidth="1"/>
    <col min="215" max="215" width="50.140625" style="43" customWidth="1"/>
    <col min="216" max="217" width="11.42578125" style="43" customWidth="1"/>
    <col min="218" max="221" width="0" style="43" hidden="1" customWidth="1"/>
    <col min="222" max="222" width="13.140625" style="43" customWidth="1"/>
    <col min="223" max="223" width="12.42578125" style="43" customWidth="1"/>
    <col min="224" max="224" width="12.28515625" style="43" customWidth="1"/>
    <col min="225" max="227" width="0" style="43" hidden="1" customWidth="1"/>
    <col min="228" max="228" width="12.7109375" style="43" customWidth="1"/>
    <col min="229" max="229" width="12.42578125" style="43" customWidth="1"/>
    <col min="230" max="230" width="13.28515625" style="43" customWidth="1"/>
    <col min="231" max="231" width="12.42578125" style="43" customWidth="1"/>
    <col min="232" max="232" width="11.7109375" style="43" customWidth="1"/>
    <col min="233" max="233" width="11.42578125" style="43" customWidth="1"/>
    <col min="234" max="234" width="11.5703125" style="43" bestFit="1" customWidth="1"/>
    <col min="235" max="235" width="11.85546875" style="43" customWidth="1"/>
    <col min="236" max="236" width="12" style="43" customWidth="1"/>
    <col min="237" max="468" width="9.140625" style="43"/>
    <col min="469" max="469" width="5.7109375" style="43" customWidth="1"/>
    <col min="470" max="470" width="6.85546875" style="43" customWidth="1"/>
    <col min="471" max="471" width="50.140625" style="43" customWidth="1"/>
    <col min="472" max="473" width="11.42578125" style="43" customWidth="1"/>
    <col min="474" max="477" width="0" style="43" hidden="1" customWidth="1"/>
    <col min="478" max="478" width="13.140625" style="43" customWidth="1"/>
    <col min="479" max="479" width="12.42578125" style="43" customWidth="1"/>
    <col min="480" max="480" width="12.28515625" style="43" customWidth="1"/>
    <col min="481" max="483" width="0" style="43" hidden="1" customWidth="1"/>
    <col min="484" max="484" width="12.7109375" style="43" customWidth="1"/>
    <col min="485" max="485" width="12.42578125" style="43" customWidth="1"/>
    <col min="486" max="486" width="13.28515625" style="43" customWidth="1"/>
    <col min="487" max="487" width="12.42578125" style="43" customWidth="1"/>
    <col min="488" max="488" width="11.7109375" style="43" customWidth="1"/>
    <col min="489" max="489" width="11.42578125" style="43" customWidth="1"/>
    <col min="490" max="490" width="11.5703125" style="43" bestFit="1" customWidth="1"/>
    <col min="491" max="491" width="11.85546875" style="43" customWidth="1"/>
    <col min="492" max="492" width="12" style="43" customWidth="1"/>
    <col min="493" max="724" width="9.140625" style="43"/>
    <col min="725" max="725" width="5.7109375" style="43" customWidth="1"/>
    <col min="726" max="726" width="6.85546875" style="43" customWidth="1"/>
    <col min="727" max="727" width="50.140625" style="43" customWidth="1"/>
    <col min="728" max="729" width="11.42578125" style="43" customWidth="1"/>
    <col min="730" max="733" width="0" style="43" hidden="1" customWidth="1"/>
    <col min="734" max="734" width="13.140625" style="43" customWidth="1"/>
    <col min="735" max="735" width="12.42578125" style="43" customWidth="1"/>
    <col min="736" max="736" width="12.28515625" style="43" customWidth="1"/>
    <col min="737" max="739" width="0" style="43" hidden="1" customWidth="1"/>
    <col min="740" max="740" width="12.7109375" style="43" customWidth="1"/>
    <col min="741" max="741" width="12.42578125" style="43" customWidth="1"/>
    <col min="742" max="742" width="13.28515625" style="43" customWidth="1"/>
    <col min="743" max="743" width="12.42578125" style="43" customWidth="1"/>
    <col min="744" max="744" width="11.7109375" style="43" customWidth="1"/>
    <col min="745" max="745" width="11.42578125" style="43" customWidth="1"/>
    <col min="746" max="746" width="11.5703125" style="43" bestFit="1" customWidth="1"/>
    <col min="747" max="747" width="11.85546875" style="43" customWidth="1"/>
    <col min="748" max="748" width="12" style="43" customWidth="1"/>
    <col min="749" max="980" width="9.140625" style="43"/>
    <col min="981" max="981" width="5.7109375" style="43" customWidth="1"/>
    <col min="982" max="982" width="6.85546875" style="43" customWidth="1"/>
    <col min="983" max="983" width="50.140625" style="43" customWidth="1"/>
    <col min="984" max="985" width="11.42578125" style="43" customWidth="1"/>
    <col min="986" max="989" width="0" style="43" hidden="1" customWidth="1"/>
    <col min="990" max="990" width="13.140625" style="43" customWidth="1"/>
    <col min="991" max="991" width="12.42578125" style="43" customWidth="1"/>
    <col min="992" max="992" width="12.28515625" style="43" customWidth="1"/>
    <col min="993" max="995" width="0" style="43" hidden="1" customWidth="1"/>
    <col min="996" max="996" width="12.7109375" style="43" customWidth="1"/>
    <col min="997" max="997" width="12.42578125" style="43" customWidth="1"/>
    <col min="998" max="998" width="13.28515625" style="43" customWidth="1"/>
    <col min="999" max="999" width="12.42578125" style="43" customWidth="1"/>
    <col min="1000" max="1000" width="11.7109375" style="43" customWidth="1"/>
    <col min="1001" max="1001" width="11.42578125" style="43" customWidth="1"/>
    <col min="1002" max="1002" width="11.5703125" style="43" bestFit="1" customWidth="1"/>
    <col min="1003" max="1003" width="11.85546875" style="43" customWidth="1"/>
    <col min="1004" max="1004" width="12" style="43" customWidth="1"/>
    <col min="1005" max="1236" width="9.140625" style="43"/>
    <col min="1237" max="1237" width="5.7109375" style="43" customWidth="1"/>
    <col min="1238" max="1238" width="6.85546875" style="43" customWidth="1"/>
    <col min="1239" max="1239" width="50.140625" style="43" customWidth="1"/>
    <col min="1240" max="1241" width="11.42578125" style="43" customWidth="1"/>
    <col min="1242" max="1245" width="0" style="43" hidden="1" customWidth="1"/>
    <col min="1246" max="1246" width="13.140625" style="43" customWidth="1"/>
    <col min="1247" max="1247" width="12.42578125" style="43" customWidth="1"/>
    <col min="1248" max="1248" width="12.28515625" style="43" customWidth="1"/>
    <col min="1249" max="1251" width="0" style="43" hidden="1" customWidth="1"/>
    <col min="1252" max="1252" width="12.7109375" style="43" customWidth="1"/>
    <col min="1253" max="1253" width="12.42578125" style="43" customWidth="1"/>
    <col min="1254" max="1254" width="13.28515625" style="43" customWidth="1"/>
    <col min="1255" max="1255" width="12.42578125" style="43" customWidth="1"/>
    <col min="1256" max="1256" width="11.7109375" style="43" customWidth="1"/>
    <col min="1257" max="1257" width="11.42578125" style="43" customWidth="1"/>
    <col min="1258" max="1258" width="11.5703125" style="43" bestFit="1" customWidth="1"/>
    <col min="1259" max="1259" width="11.85546875" style="43" customWidth="1"/>
    <col min="1260" max="1260" width="12" style="43" customWidth="1"/>
    <col min="1261" max="1492" width="9.140625" style="43"/>
    <col min="1493" max="1493" width="5.7109375" style="43" customWidth="1"/>
    <col min="1494" max="1494" width="6.85546875" style="43" customWidth="1"/>
    <col min="1495" max="1495" width="50.140625" style="43" customWidth="1"/>
    <col min="1496" max="1497" width="11.42578125" style="43" customWidth="1"/>
    <col min="1498" max="1501" width="0" style="43" hidden="1" customWidth="1"/>
    <col min="1502" max="1502" width="13.140625" style="43" customWidth="1"/>
    <col min="1503" max="1503" width="12.42578125" style="43" customWidth="1"/>
    <col min="1504" max="1504" width="12.28515625" style="43" customWidth="1"/>
    <col min="1505" max="1507" width="0" style="43" hidden="1" customWidth="1"/>
    <col min="1508" max="1508" width="12.7109375" style="43" customWidth="1"/>
    <col min="1509" max="1509" width="12.42578125" style="43" customWidth="1"/>
    <col min="1510" max="1510" width="13.28515625" style="43" customWidth="1"/>
    <col min="1511" max="1511" width="12.42578125" style="43" customWidth="1"/>
    <col min="1512" max="1512" width="11.7109375" style="43" customWidth="1"/>
    <col min="1513" max="1513" width="11.42578125" style="43" customWidth="1"/>
    <col min="1514" max="1514" width="11.5703125" style="43" bestFit="1" customWidth="1"/>
    <col min="1515" max="1515" width="11.85546875" style="43" customWidth="1"/>
    <col min="1516" max="1516" width="12" style="43" customWidth="1"/>
    <col min="1517" max="1748" width="9.140625" style="43"/>
    <col min="1749" max="1749" width="5.7109375" style="43" customWidth="1"/>
    <col min="1750" max="1750" width="6.85546875" style="43" customWidth="1"/>
    <col min="1751" max="1751" width="50.140625" style="43" customWidth="1"/>
    <col min="1752" max="1753" width="11.42578125" style="43" customWidth="1"/>
    <col min="1754" max="1757" width="0" style="43" hidden="1" customWidth="1"/>
    <col min="1758" max="1758" width="13.140625" style="43" customWidth="1"/>
    <col min="1759" max="1759" width="12.42578125" style="43" customWidth="1"/>
    <col min="1760" max="1760" width="12.28515625" style="43" customWidth="1"/>
    <col min="1761" max="1763" width="0" style="43" hidden="1" customWidth="1"/>
    <col min="1764" max="1764" width="12.7109375" style="43" customWidth="1"/>
    <col min="1765" max="1765" width="12.42578125" style="43" customWidth="1"/>
    <col min="1766" max="1766" width="13.28515625" style="43" customWidth="1"/>
    <col min="1767" max="1767" width="12.42578125" style="43" customWidth="1"/>
    <col min="1768" max="1768" width="11.7109375" style="43" customWidth="1"/>
    <col min="1769" max="1769" width="11.42578125" style="43" customWidth="1"/>
    <col min="1770" max="1770" width="11.5703125" style="43" bestFit="1" customWidth="1"/>
    <col min="1771" max="1771" width="11.85546875" style="43" customWidth="1"/>
    <col min="1772" max="1772" width="12" style="43" customWidth="1"/>
    <col min="1773" max="2004" width="9.140625" style="43"/>
    <col min="2005" max="2005" width="5.7109375" style="43" customWidth="1"/>
    <col min="2006" max="2006" width="6.85546875" style="43" customWidth="1"/>
    <col min="2007" max="2007" width="50.140625" style="43" customWidth="1"/>
    <col min="2008" max="2009" width="11.42578125" style="43" customWidth="1"/>
    <col min="2010" max="2013" width="0" style="43" hidden="1" customWidth="1"/>
    <col min="2014" max="2014" width="13.140625" style="43" customWidth="1"/>
    <col min="2015" max="2015" width="12.42578125" style="43" customWidth="1"/>
    <col min="2016" max="2016" width="12.28515625" style="43" customWidth="1"/>
    <col min="2017" max="2019" width="0" style="43" hidden="1" customWidth="1"/>
    <col min="2020" max="2020" width="12.7109375" style="43" customWidth="1"/>
    <col min="2021" max="2021" width="12.42578125" style="43" customWidth="1"/>
    <col min="2022" max="2022" width="13.28515625" style="43" customWidth="1"/>
    <col min="2023" max="2023" width="12.42578125" style="43" customWidth="1"/>
    <col min="2024" max="2024" width="11.7109375" style="43" customWidth="1"/>
    <col min="2025" max="2025" width="11.42578125" style="43" customWidth="1"/>
    <col min="2026" max="2026" width="11.5703125" style="43" bestFit="1" customWidth="1"/>
    <col min="2027" max="2027" width="11.85546875" style="43" customWidth="1"/>
    <col min="2028" max="2028" width="12" style="43" customWidth="1"/>
    <col min="2029" max="2260" width="9.140625" style="43"/>
    <col min="2261" max="2261" width="5.7109375" style="43" customWidth="1"/>
    <col min="2262" max="2262" width="6.85546875" style="43" customWidth="1"/>
    <col min="2263" max="2263" width="50.140625" style="43" customWidth="1"/>
    <col min="2264" max="2265" width="11.42578125" style="43" customWidth="1"/>
    <col min="2266" max="2269" width="0" style="43" hidden="1" customWidth="1"/>
    <col min="2270" max="2270" width="13.140625" style="43" customWidth="1"/>
    <col min="2271" max="2271" width="12.42578125" style="43" customWidth="1"/>
    <col min="2272" max="2272" width="12.28515625" style="43" customWidth="1"/>
    <col min="2273" max="2275" width="0" style="43" hidden="1" customWidth="1"/>
    <col min="2276" max="2276" width="12.7109375" style="43" customWidth="1"/>
    <col min="2277" max="2277" width="12.42578125" style="43" customWidth="1"/>
    <col min="2278" max="2278" width="13.28515625" style="43" customWidth="1"/>
    <col min="2279" max="2279" width="12.42578125" style="43" customWidth="1"/>
    <col min="2280" max="2280" width="11.7109375" style="43" customWidth="1"/>
    <col min="2281" max="2281" width="11.42578125" style="43" customWidth="1"/>
    <col min="2282" max="2282" width="11.5703125" style="43" bestFit="1" customWidth="1"/>
    <col min="2283" max="2283" width="11.85546875" style="43" customWidth="1"/>
    <col min="2284" max="2284" width="12" style="43" customWidth="1"/>
    <col min="2285" max="2516" width="9.140625" style="43"/>
    <col min="2517" max="2517" width="5.7109375" style="43" customWidth="1"/>
    <col min="2518" max="2518" width="6.85546875" style="43" customWidth="1"/>
    <col min="2519" max="2519" width="50.140625" style="43" customWidth="1"/>
    <col min="2520" max="2521" width="11.42578125" style="43" customWidth="1"/>
    <col min="2522" max="2525" width="0" style="43" hidden="1" customWidth="1"/>
    <col min="2526" max="2526" width="13.140625" style="43" customWidth="1"/>
    <col min="2527" max="2527" width="12.42578125" style="43" customWidth="1"/>
    <col min="2528" max="2528" width="12.28515625" style="43" customWidth="1"/>
    <col min="2529" max="2531" width="0" style="43" hidden="1" customWidth="1"/>
    <col min="2532" max="2532" width="12.7109375" style="43" customWidth="1"/>
    <col min="2533" max="2533" width="12.42578125" style="43" customWidth="1"/>
    <col min="2534" max="2534" width="13.28515625" style="43" customWidth="1"/>
    <col min="2535" max="2535" width="12.42578125" style="43" customWidth="1"/>
    <col min="2536" max="2536" width="11.7109375" style="43" customWidth="1"/>
    <col min="2537" max="2537" width="11.42578125" style="43" customWidth="1"/>
    <col min="2538" max="2538" width="11.5703125" style="43" bestFit="1" customWidth="1"/>
    <col min="2539" max="2539" width="11.85546875" style="43" customWidth="1"/>
    <col min="2540" max="2540" width="12" style="43" customWidth="1"/>
    <col min="2541" max="2772" width="9.140625" style="43"/>
    <col min="2773" max="2773" width="5.7109375" style="43" customWidth="1"/>
    <col min="2774" max="2774" width="6.85546875" style="43" customWidth="1"/>
    <col min="2775" max="2775" width="50.140625" style="43" customWidth="1"/>
    <col min="2776" max="2777" width="11.42578125" style="43" customWidth="1"/>
    <col min="2778" max="2781" width="0" style="43" hidden="1" customWidth="1"/>
    <col min="2782" max="2782" width="13.140625" style="43" customWidth="1"/>
    <col min="2783" max="2783" width="12.42578125" style="43" customWidth="1"/>
    <col min="2784" max="2784" width="12.28515625" style="43" customWidth="1"/>
    <col min="2785" max="2787" width="0" style="43" hidden="1" customWidth="1"/>
    <col min="2788" max="2788" width="12.7109375" style="43" customWidth="1"/>
    <col min="2789" max="2789" width="12.42578125" style="43" customWidth="1"/>
    <col min="2790" max="2790" width="13.28515625" style="43" customWidth="1"/>
    <col min="2791" max="2791" width="12.42578125" style="43" customWidth="1"/>
    <col min="2792" max="2792" width="11.7109375" style="43" customWidth="1"/>
    <col min="2793" max="2793" width="11.42578125" style="43" customWidth="1"/>
    <col min="2794" max="2794" width="11.5703125" style="43" bestFit="1" customWidth="1"/>
    <col min="2795" max="2795" width="11.85546875" style="43" customWidth="1"/>
    <col min="2796" max="2796" width="12" style="43" customWidth="1"/>
    <col min="2797" max="3028" width="9.140625" style="43"/>
    <col min="3029" max="3029" width="5.7109375" style="43" customWidth="1"/>
    <col min="3030" max="3030" width="6.85546875" style="43" customWidth="1"/>
    <col min="3031" max="3031" width="50.140625" style="43" customWidth="1"/>
    <col min="3032" max="3033" width="11.42578125" style="43" customWidth="1"/>
    <col min="3034" max="3037" width="0" style="43" hidden="1" customWidth="1"/>
    <col min="3038" max="3038" width="13.140625" style="43" customWidth="1"/>
    <col min="3039" max="3039" width="12.42578125" style="43" customWidth="1"/>
    <col min="3040" max="3040" width="12.28515625" style="43" customWidth="1"/>
    <col min="3041" max="3043" width="0" style="43" hidden="1" customWidth="1"/>
    <col min="3044" max="3044" width="12.7109375" style="43" customWidth="1"/>
    <col min="3045" max="3045" width="12.42578125" style="43" customWidth="1"/>
    <col min="3046" max="3046" width="13.28515625" style="43" customWidth="1"/>
    <col min="3047" max="3047" width="12.42578125" style="43" customWidth="1"/>
    <col min="3048" max="3048" width="11.7109375" style="43" customWidth="1"/>
    <col min="3049" max="3049" width="11.42578125" style="43" customWidth="1"/>
    <col min="3050" max="3050" width="11.5703125" style="43" bestFit="1" customWidth="1"/>
    <col min="3051" max="3051" width="11.85546875" style="43" customWidth="1"/>
    <col min="3052" max="3052" width="12" style="43" customWidth="1"/>
    <col min="3053" max="3284" width="9.140625" style="43"/>
    <col min="3285" max="3285" width="5.7109375" style="43" customWidth="1"/>
    <col min="3286" max="3286" width="6.85546875" style="43" customWidth="1"/>
    <col min="3287" max="3287" width="50.140625" style="43" customWidth="1"/>
    <col min="3288" max="3289" width="11.42578125" style="43" customWidth="1"/>
    <col min="3290" max="3293" width="0" style="43" hidden="1" customWidth="1"/>
    <col min="3294" max="3294" width="13.140625" style="43" customWidth="1"/>
    <col min="3295" max="3295" width="12.42578125" style="43" customWidth="1"/>
    <col min="3296" max="3296" width="12.28515625" style="43" customWidth="1"/>
    <col min="3297" max="3299" width="0" style="43" hidden="1" customWidth="1"/>
    <col min="3300" max="3300" width="12.7109375" style="43" customWidth="1"/>
    <col min="3301" max="3301" width="12.42578125" style="43" customWidth="1"/>
    <col min="3302" max="3302" width="13.28515625" style="43" customWidth="1"/>
    <col min="3303" max="3303" width="12.42578125" style="43" customWidth="1"/>
    <col min="3304" max="3304" width="11.7109375" style="43" customWidth="1"/>
    <col min="3305" max="3305" width="11.42578125" style="43" customWidth="1"/>
    <col min="3306" max="3306" width="11.5703125" style="43" bestFit="1" customWidth="1"/>
    <col min="3307" max="3307" width="11.85546875" style="43" customWidth="1"/>
    <col min="3308" max="3308" width="12" style="43" customWidth="1"/>
    <col min="3309" max="3540" width="9.140625" style="43"/>
    <col min="3541" max="3541" width="5.7109375" style="43" customWidth="1"/>
    <col min="3542" max="3542" width="6.85546875" style="43" customWidth="1"/>
    <col min="3543" max="3543" width="50.140625" style="43" customWidth="1"/>
    <col min="3544" max="3545" width="11.42578125" style="43" customWidth="1"/>
    <col min="3546" max="3549" width="0" style="43" hidden="1" customWidth="1"/>
    <col min="3550" max="3550" width="13.140625" style="43" customWidth="1"/>
    <col min="3551" max="3551" width="12.42578125" style="43" customWidth="1"/>
    <col min="3552" max="3552" width="12.28515625" style="43" customWidth="1"/>
    <col min="3553" max="3555" width="0" style="43" hidden="1" customWidth="1"/>
    <col min="3556" max="3556" width="12.7109375" style="43" customWidth="1"/>
    <col min="3557" max="3557" width="12.42578125" style="43" customWidth="1"/>
    <col min="3558" max="3558" width="13.28515625" style="43" customWidth="1"/>
    <col min="3559" max="3559" width="12.42578125" style="43" customWidth="1"/>
    <col min="3560" max="3560" width="11.7109375" style="43" customWidth="1"/>
    <col min="3561" max="3561" width="11.42578125" style="43" customWidth="1"/>
    <col min="3562" max="3562" width="11.5703125" style="43" bestFit="1" customWidth="1"/>
    <col min="3563" max="3563" width="11.85546875" style="43" customWidth="1"/>
    <col min="3564" max="3564" width="12" style="43" customWidth="1"/>
    <col min="3565" max="3796" width="9.140625" style="43"/>
    <col min="3797" max="3797" width="5.7109375" style="43" customWidth="1"/>
    <col min="3798" max="3798" width="6.85546875" style="43" customWidth="1"/>
    <col min="3799" max="3799" width="50.140625" style="43" customWidth="1"/>
    <col min="3800" max="3801" width="11.42578125" style="43" customWidth="1"/>
    <col min="3802" max="3805" width="0" style="43" hidden="1" customWidth="1"/>
    <col min="3806" max="3806" width="13.140625" style="43" customWidth="1"/>
    <col min="3807" max="3807" width="12.42578125" style="43" customWidth="1"/>
    <col min="3808" max="3808" width="12.28515625" style="43" customWidth="1"/>
    <col min="3809" max="3811" width="0" style="43" hidden="1" customWidth="1"/>
    <col min="3812" max="3812" width="12.7109375" style="43" customWidth="1"/>
    <col min="3813" max="3813" width="12.42578125" style="43" customWidth="1"/>
    <col min="3814" max="3814" width="13.28515625" style="43" customWidth="1"/>
    <col min="3815" max="3815" width="12.42578125" style="43" customWidth="1"/>
    <col min="3816" max="3816" width="11.7109375" style="43" customWidth="1"/>
    <col min="3817" max="3817" width="11.42578125" style="43" customWidth="1"/>
    <col min="3818" max="3818" width="11.5703125" style="43" bestFit="1" customWidth="1"/>
    <col min="3819" max="3819" width="11.85546875" style="43" customWidth="1"/>
    <col min="3820" max="3820" width="12" style="43" customWidth="1"/>
    <col min="3821" max="4052" width="9.140625" style="43"/>
    <col min="4053" max="4053" width="5.7109375" style="43" customWidth="1"/>
    <col min="4054" max="4054" width="6.85546875" style="43" customWidth="1"/>
    <col min="4055" max="4055" width="50.140625" style="43" customWidth="1"/>
    <col min="4056" max="4057" width="11.42578125" style="43" customWidth="1"/>
    <col min="4058" max="4061" width="0" style="43" hidden="1" customWidth="1"/>
    <col min="4062" max="4062" width="13.140625" style="43" customWidth="1"/>
    <col min="4063" max="4063" width="12.42578125" style="43" customWidth="1"/>
    <col min="4064" max="4064" width="12.28515625" style="43" customWidth="1"/>
    <col min="4065" max="4067" width="0" style="43" hidden="1" customWidth="1"/>
    <col min="4068" max="4068" width="12.7109375" style="43" customWidth="1"/>
    <col min="4069" max="4069" width="12.42578125" style="43" customWidth="1"/>
    <col min="4070" max="4070" width="13.28515625" style="43" customWidth="1"/>
    <col min="4071" max="4071" width="12.42578125" style="43" customWidth="1"/>
    <col min="4072" max="4072" width="11.7109375" style="43" customWidth="1"/>
    <col min="4073" max="4073" width="11.42578125" style="43" customWidth="1"/>
    <col min="4074" max="4074" width="11.5703125" style="43" bestFit="1" customWidth="1"/>
    <col min="4075" max="4075" width="11.85546875" style="43" customWidth="1"/>
    <col min="4076" max="4076" width="12" style="43" customWidth="1"/>
    <col min="4077" max="4308" width="9.140625" style="43"/>
    <col min="4309" max="4309" width="5.7109375" style="43" customWidth="1"/>
    <col min="4310" max="4310" width="6.85546875" style="43" customWidth="1"/>
    <col min="4311" max="4311" width="50.140625" style="43" customWidth="1"/>
    <col min="4312" max="4313" width="11.42578125" style="43" customWidth="1"/>
    <col min="4314" max="4317" width="0" style="43" hidden="1" customWidth="1"/>
    <col min="4318" max="4318" width="13.140625" style="43" customWidth="1"/>
    <col min="4319" max="4319" width="12.42578125" style="43" customWidth="1"/>
    <col min="4320" max="4320" width="12.28515625" style="43" customWidth="1"/>
    <col min="4321" max="4323" width="0" style="43" hidden="1" customWidth="1"/>
    <col min="4324" max="4324" width="12.7109375" style="43" customWidth="1"/>
    <col min="4325" max="4325" width="12.42578125" style="43" customWidth="1"/>
    <col min="4326" max="4326" width="13.28515625" style="43" customWidth="1"/>
    <col min="4327" max="4327" width="12.42578125" style="43" customWidth="1"/>
    <col min="4328" max="4328" width="11.7109375" style="43" customWidth="1"/>
    <col min="4329" max="4329" width="11.42578125" style="43" customWidth="1"/>
    <col min="4330" max="4330" width="11.5703125" style="43" bestFit="1" customWidth="1"/>
    <col min="4331" max="4331" width="11.85546875" style="43" customWidth="1"/>
    <col min="4332" max="4332" width="12" style="43" customWidth="1"/>
    <col min="4333" max="4564" width="9.140625" style="43"/>
    <col min="4565" max="4565" width="5.7109375" style="43" customWidth="1"/>
    <col min="4566" max="4566" width="6.85546875" style="43" customWidth="1"/>
    <col min="4567" max="4567" width="50.140625" style="43" customWidth="1"/>
    <col min="4568" max="4569" width="11.42578125" style="43" customWidth="1"/>
    <col min="4570" max="4573" width="0" style="43" hidden="1" customWidth="1"/>
    <col min="4574" max="4574" width="13.140625" style="43" customWidth="1"/>
    <col min="4575" max="4575" width="12.42578125" style="43" customWidth="1"/>
    <col min="4576" max="4576" width="12.28515625" style="43" customWidth="1"/>
    <col min="4577" max="4579" width="0" style="43" hidden="1" customWidth="1"/>
    <col min="4580" max="4580" width="12.7109375" style="43" customWidth="1"/>
    <col min="4581" max="4581" width="12.42578125" style="43" customWidth="1"/>
    <col min="4582" max="4582" width="13.28515625" style="43" customWidth="1"/>
    <col min="4583" max="4583" width="12.42578125" style="43" customWidth="1"/>
    <col min="4584" max="4584" width="11.7109375" style="43" customWidth="1"/>
    <col min="4585" max="4585" width="11.42578125" style="43" customWidth="1"/>
    <col min="4586" max="4586" width="11.5703125" style="43" bestFit="1" customWidth="1"/>
    <col min="4587" max="4587" width="11.85546875" style="43" customWidth="1"/>
    <col min="4588" max="4588" width="12" style="43" customWidth="1"/>
    <col min="4589" max="4820" width="9.140625" style="43"/>
    <col min="4821" max="4821" width="5.7109375" style="43" customWidth="1"/>
    <col min="4822" max="4822" width="6.85546875" style="43" customWidth="1"/>
    <col min="4823" max="4823" width="50.140625" style="43" customWidth="1"/>
    <col min="4824" max="4825" width="11.42578125" style="43" customWidth="1"/>
    <col min="4826" max="4829" width="0" style="43" hidden="1" customWidth="1"/>
    <col min="4830" max="4830" width="13.140625" style="43" customWidth="1"/>
    <col min="4831" max="4831" width="12.42578125" style="43" customWidth="1"/>
    <col min="4832" max="4832" width="12.28515625" style="43" customWidth="1"/>
    <col min="4833" max="4835" width="0" style="43" hidden="1" customWidth="1"/>
    <col min="4836" max="4836" width="12.7109375" style="43" customWidth="1"/>
    <col min="4837" max="4837" width="12.42578125" style="43" customWidth="1"/>
    <col min="4838" max="4838" width="13.28515625" style="43" customWidth="1"/>
    <col min="4839" max="4839" width="12.42578125" style="43" customWidth="1"/>
    <col min="4840" max="4840" width="11.7109375" style="43" customWidth="1"/>
    <col min="4841" max="4841" width="11.42578125" style="43" customWidth="1"/>
    <col min="4842" max="4842" width="11.5703125" style="43" bestFit="1" customWidth="1"/>
    <col min="4843" max="4843" width="11.85546875" style="43" customWidth="1"/>
    <col min="4844" max="4844" width="12" style="43" customWidth="1"/>
    <col min="4845" max="5076" width="9.140625" style="43"/>
    <col min="5077" max="5077" width="5.7109375" style="43" customWidth="1"/>
    <col min="5078" max="5078" width="6.85546875" style="43" customWidth="1"/>
    <col min="5079" max="5079" width="50.140625" style="43" customWidth="1"/>
    <col min="5080" max="5081" width="11.42578125" style="43" customWidth="1"/>
    <col min="5082" max="5085" width="0" style="43" hidden="1" customWidth="1"/>
    <col min="5086" max="5086" width="13.140625" style="43" customWidth="1"/>
    <col min="5087" max="5087" width="12.42578125" style="43" customWidth="1"/>
    <col min="5088" max="5088" width="12.28515625" style="43" customWidth="1"/>
    <col min="5089" max="5091" width="0" style="43" hidden="1" customWidth="1"/>
    <col min="5092" max="5092" width="12.7109375" style="43" customWidth="1"/>
    <col min="5093" max="5093" width="12.42578125" style="43" customWidth="1"/>
    <col min="5094" max="5094" width="13.28515625" style="43" customWidth="1"/>
    <col min="5095" max="5095" width="12.42578125" style="43" customWidth="1"/>
    <col min="5096" max="5096" width="11.7109375" style="43" customWidth="1"/>
    <col min="5097" max="5097" width="11.42578125" style="43" customWidth="1"/>
    <col min="5098" max="5098" width="11.5703125" style="43" bestFit="1" customWidth="1"/>
    <col min="5099" max="5099" width="11.85546875" style="43" customWidth="1"/>
    <col min="5100" max="5100" width="12" style="43" customWidth="1"/>
    <col min="5101" max="5332" width="9.140625" style="43"/>
    <col min="5333" max="5333" width="5.7109375" style="43" customWidth="1"/>
    <col min="5334" max="5334" width="6.85546875" style="43" customWidth="1"/>
    <col min="5335" max="5335" width="50.140625" style="43" customWidth="1"/>
    <col min="5336" max="5337" width="11.42578125" style="43" customWidth="1"/>
    <col min="5338" max="5341" width="0" style="43" hidden="1" customWidth="1"/>
    <col min="5342" max="5342" width="13.140625" style="43" customWidth="1"/>
    <col min="5343" max="5343" width="12.42578125" style="43" customWidth="1"/>
    <col min="5344" max="5344" width="12.28515625" style="43" customWidth="1"/>
    <col min="5345" max="5347" width="0" style="43" hidden="1" customWidth="1"/>
    <col min="5348" max="5348" width="12.7109375" style="43" customWidth="1"/>
    <col min="5349" max="5349" width="12.42578125" style="43" customWidth="1"/>
    <col min="5350" max="5350" width="13.28515625" style="43" customWidth="1"/>
    <col min="5351" max="5351" width="12.42578125" style="43" customWidth="1"/>
    <col min="5352" max="5352" width="11.7109375" style="43" customWidth="1"/>
    <col min="5353" max="5353" width="11.42578125" style="43" customWidth="1"/>
    <col min="5354" max="5354" width="11.5703125" style="43" bestFit="1" customWidth="1"/>
    <col min="5355" max="5355" width="11.85546875" style="43" customWidth="1"/>
    <col min="5356" max="5356" width="12" style="43" customWidth="1"/>
    <col min="5357" max="5588" width="9.140625" style="43"/>
    <col min="5589" max="5589" width="5.7109375" style="43" customWidth="1"/>
    <col min="5590" max="5590" width="6.85546875" style="43" customWidth="1"/>
    <col min="5591" max="5591" width="50.140625" style="43" customWidth="1"/>
    <col min="5592" max="5593" width="11.42578125" style="43" customWidth="1"/>
    <col min="5594" max="5597" width="0" style="43" hidden="1" customWidth="1"/>
    <col min="5598" max="5598" width="13.140625" style="43" customWidth="1"/>
    <col min="5599" max="5599" width="12.42578125" style="43" customWidth="1"/>
    <col min="5600" max="5600" width="12.28515625" style="43" customWidth="1"/>
    <col min="5601" max="5603" width="0" style="43" hidden="1" customWidth="1"/>
    <col min="5604" max="5604" width="12.7109375" style="43" customWidth="1"/>
    <col min="5605" max="5605" width="12.42578125" style="43" customWidth="1"/>
    <col min="5606" max="5606" width="13.28515625" style="43" customWidth="1"/>
    <col min="5607" max="5607" width="12.42578125" style="43" customWidth="1"/>
    <col min="5608" max="5608" width="11.7109375" style="43" customWidth="1"/>
    <col min="5609" max="5609" width="11.42578125" style="43" customWidth="1"/>
    <col min="5610" max="5610" width="11.5703125" style="43" bestFit="1" customWidth="1"/>
    <col min="5611" max="5611" width="11.85546875" style="43" customWidth="1"/>
    <col min="5612" max="5612" width="12" style="43" customWidth="1"/>
    <col min="5613" max="5844" width="9.140625" style="43"/>
    <col min="5845" max="5845" width="5.7109375" style="43" customWidth="1"/>
    <col min="5846" max="5846" width="6.85546875" style="43" customWidth="1"/>
    <col min="5847" max="5847" width="50.140625" style="43" customWidth="1"/>
    <col min="5848" max="5849" width="11.42578125" style="43" customWidth="1"/>
    <col min="5850" max="5853" width="0" style="43" hidden="1" customWidth="1"/>
    <col min="5854" max="5854" width="13.140625" style="43" customWidth="1"/>
    <col min="5855" max="5855" width="12.42578125" style="43" customWidth="1"/>
    <col min="5856" max="5856" width="12.28515625" style="43" customWidth="1"/>
    <col min="5857" max="5859" width="0" style="43" hidden="1" customWidth="1"/>
    <col min="5860" max="5860" width="12.7109375" style="43" customWidth="1"/>
    <col min="5861" max="5861" width="12.42578125" style="43" customWidth="1"/>
    <col min="5862" max="5862" width="13.28515625" style="43" customWidth="1"/>
    <col min="5863" max="5863" width="12.42578125" style="43" customWidth="1"/>
    <col min="5864" max="5864" width="11.7109375" style="43" customWidth="1"/>
    <col min="5865" max="5865" width="11.42578125" style="43" customWidth="1"/>
    <col min="5866" max="5866" width="11.5703125" style="43" bestFit="1" customWidth="1"/>
    <col min="5867" max="5867" width="11.85546875" style="43" customWidth="1"/>
    <col min="5868" max="5868" width="12" style="43" customWidth="1"/>
    <col min="5869" max="6100" width="9.140625" style="43"/>
    <col min="6101" max="6101" width="5.7109375" style="43" customWidth="1"/>
    <col min="6102" max="6102" width="6.85546875" style="43" customWidth="1"/>
    <col min="6103" max="6103" width="50.140625" style="43" customWidth="1"/>
    <col min="6104" max="6105" width="11.42578125" style="43" customWidth="1"/>
    <col min="6106" max="6109" width="0" style="43" hidden="1" customWidth="1"/>
    <col min="6110" max="6110" width="13.140625" style="43" customWidth="1"/>
    <col min="6111" max="6111" width="12.42578125" style="43" customWidth="1"/>
    <col min="6112" max="6112" width="12.28515625" style="43" customWidth="1"/>
    <col min="6113" max="6115" width="0" style="43" hidden="1" customWidth="1"/>
    <col min="6116" max="6116" width="12.7109375" style="43" customWidth="1"/>
    <col min="6117" max="6117" width="12.42578125" style="43" customWidth="1"/>
    <col min="6118" max="6118" width="13.28515625" style="43" customWidth="1"/>
    <col min="6119" max="6119" width="12.42578125" style="43" customWidth="1"/>
    <col min="6120" max="6120" width="11.7109375" style="43" customWidth="1"/>
    <col min="6121" max="6121" width="11.42578125" style="43" customWidth="1"/>
    <col min="6122" max="6122" width="11.5703125" style="43" bestFit="1" customWidth="1"/>
    <col min="6123" max="6123" width="11.85546875" style="43" customWidth="1"/>
    <col min="6124" max="6124" width="12" style="43" customWidth="1"/>
    <col min="6125" max="6356" width="9.140625" style="43"/>
    <col min="6357" max="6357" width="5.7109375" style="43" customWidth="1"/>
    <col min="6358" max="6358" width="6.85546875" style="43" customWidth="1"/>
    <col min="6359" max="6359" width="50.140625" style="43" customWidth="1"/>
    <col min="6360" max="6361" width="11.42578125" style="43" customWidth="1"/>
    <col min="6362" max="6365" width="0" style="43" hidden="1" customWidth="1"/>
    <col min="6366" max="6366" width="13.140625" style="43" customWidth="1"/>
    <col min="6367" max="6367" width="12.42578125" style="43" customWidth="1"/>
    <col min="6368" max="6368" width="12.28515625" style="43" customWidth="1"/>
    <col min="6369" max="6371" width="0" style="43" hidden="1" customWidth="1"/>
    <col min="6372" max="6372" width="12.7109375" style="43" customWidth="1"/>
    <col min="6373" max="6373" width="12.42578125" style="43" customWidth="1"/>
    <col min="6374" max="6374" width="13.28515625" style="43" customWidth="1"/>
    <col min="6375" max="6375" width="12.42578125" style="43" customWidth="1"/>
    <col min="6376" max="6376" width="11.7109375" style="43" customWidth="1"/>
    <col min="6377" max="6377" width="11.42578125" style="43" customWidth="1"/>
    <col min="6378" max="6378" width="11.5703125" style="43" bestFit="1" customWidth="1"/>
    <col min="6379" max="6379" width="11.85546875" style="43" customWidth="1"/>
    <col min="6380" max="6380" width="12" style="43" customWidth="1"/>
    <col min="6381" max="6612" width="9.140625" style="43"/>
    <col min="6613" max="6613" width="5.7109375" style="43" customWidth="1"/>
    <col min="6614" max="6614" width="6.85546875" style="43" customWidth="1"/>
    <col min="6615" max="6615" width="50.140625" style="43" customWidth="1"/>
    <col min="6616" max="6617" width="11.42578125" style="43" customWidth="1"/>
    <col min="6618" max="6621" width="0" style="43" hidden="1" customWidth="1"/>
    <col min="6622" max="6622" width="13.140625" style="43" customWidth="1"/>
    <col min="6623" max="6623" width="12.42578125" style="43" customWidth="1"/>
    <col min="6624" max="6624" width="12.28515625" style="43" customWidth="1"/>
    <col min="6625" max="6627" width="0" style="43" hidden="1" customWidth="1"/>
    <col min="6628" max="6628" width="12.7109375" style="43" customWidth="1"/>
    <col min="6629" max="6629" width="12.42578125" style="43" customWidth="1"/>
    <col min="6630" max="6630" width="13.28515625" style="43" customWidth="1"/>
    <col min="6631" max="6631" width="12.42578125" style="43" customWidth="1"/>
    <col min="6632" max="6632" width="11.7109375" style="43" customWidth="1"/>
    <col min="6633" max="6633" width="11.42578125" style="43" customWidth="1"/>
    <col min="6634" max="6634" width="11.5703125" style="43" bestFit="1" customWidth="1"/>
    <col min="6635" max="6635" width="11.85546875" style="43" customWidth="1"/>
    <col min="6636" max="6636" width="12" style="43" customWidth="1"/>
    <col min="6637" max="6868" width="9.140625" style="43"/>
    <col min="6869" max="6869" width="5.7109375" style="43" customWidth="1"/>
    <col min="6870" max="6870" width="6.85546875" style="43" customWidth="1"/>
    <col min="6871" max="6871" width="50.140625" style="43" customWidth="1"/>
    <col min="6872" max="6873" width="11.42578125" style="43" customWidth="1"/>
    <col min="6874" max="6877" width="0" style="43" hidden="1" customWidth="1"/>
    <col min="6878" max="6878" width="13.140625" style="43" customWidth="1"/>
    <col min="6879" max="6879" width="12.42578125" style="43" customWidth="1"/>
    <col min="6880" max="6880" width="12.28515625" style="43" customWidth="1"/>
    <col min="6881" max="6883" width="0" style="43" hidden="1" customWidth="1"/>
    <col min="6884" max="6884" width="12.7109375" style="43" customWidth="1"/>
    <col min="6885" max="6885" width="12.42578125" style="43" customWidth="1"/>
    <col min="6886" max="6886" width="13.28515625" style="43" customWidth="1"/>
    <col min="6887" max="6887" width="12.42578125" style="43" customWidth="1"/>
    <col min="6888" max="6888" width="11.7109375" style="43" customWidth="1"/>
    <col min="6889" max="6889" width="11.42578125" style="43" customWidth="1"/>
    <col min="6890" max="6890" width="11.5703125" style="43" bestFit="1" customWidth="1"/>
    <col min="6891" max="6891" width="11.85546875" style="43" customWidth="1"/>
    <col min="6892" max="6892" width="12" style="43" customWidth="1"/>
    <col min="6893" max="7124" width="9.140625" style="43"/>
    <col min="7125" max="7125" width="5.7109375" style="43" customWidth="1"/>
    <col min="7126" max="7126" width="6.85546875" style="43" customWidth="1"/>
    <col min="7127" max="7127" width="50.140625" style="43" customWidth="1"/>
    <col min="7128" max="7129" width="11.42578125" style="43" customWidth="1"/>
    <col min="7130" max="7133" width="0" style="43" hidden="1" customWidth="1"/>
    <col min="7134" max="7134" width="13.140625" style="43" customWidth="1"/>
    <col min="7135" max="7135" width="12.42578125" style="43" customWidth="1"/>
    <col min="7136" max="7136" width="12.28515625" style="43" customWidth="1"/>
    <col min="7137" max="7139" width="0" style="43" hidden="1" customWidth="1"/>
    <col min="7140" max="7140" width="12.7109375" style="43" customWidth="1"/>
    <col min="7141" max="7141" width="12.42578125" style="43" customWidth="1"/>
    <col min="7142" max="7142" width="13.28515625" style="43" customWidth="1"/>
    <col min="7143" max="7143" width="12.42578125" style="43" customWidth="1"/>
    <col min="7144" max="7144" width="11.7109375" style="43" customWidth="1"/>
    <col min="7145" max="7145" width="11.42578125" style="43" customWidth="1"/>
    <col min="7146" max="7146" width="11.5703125" style="43" bestFit="1" customWidth="1"/>
    <col min="7147" max="7147" width="11.85546875" style="43" customWidth="1"/>
    <col min="7148" max="7148" width="12" style="43" customWidth="1"/>
    <col min="7149" max="7380" width="9.140625" style="43"/>
    <col min="7381" max="7381" width="5.7109375" style="43" customWidth="1"/>
    <col min="7382" max="7382" width="6.85546875" style="43" customWidth="1"/>
    <col min="7383" max="7383" width="50.140625" style="43" customWidth="1"/>
    <col min="7384" max="7385" width="11.42578125" style="43" customWidth="1"/>
    <col min="7386" max="7389" width="0" style="43" hidden="1" customWidth="1"/>
    <col min="7390" max="7390" width="13.140625" style="43" customWidth="1"/>
    <col min="7391" max="7391" width="12.42578125" style="43" customWidth="1"/>
    <col min="7392" max="7392" width="12.28515625" style="43" customWidth="1"/>
    <col min="7393" max="7395" width="0" style="43" hidden="1" customWidth="1"/>
    <col min="7396" max="7396" width="12.7109375" style="43" customWidth="1"/>
    <col min="7397" max="7397" width="12.42578125" style="43" customWidth="1"/>
    <col min="7398" max="7398" width="13.28515625" style="43" customWidth="1"/>
    <col min="7399" max="7399" width="12.42578125" style="43" customWidth="1"/>
    <col min="7400" max="7400" width="11.7109375" style="43" customWidth="1"/>
    <col min="7401" max="7401" width="11.42578125" style="43" customWidth="1"/>
    <col min="7402" max="7402" width="11.5703125" style="43" bestFit="1" customWidth="1"/>
    <col min="7403" max="7403" width="11.85546875" style="43" customWidth="1"/>
    <col min="7404" max="7404" width="12" style="43" customWidth="1"/>
    <col min="7405" max="7636" width="9.140625" style="43"/>
    <col min="7637" max="7637" width="5.7109375" style="43" customWidth="1"/>
    <col min="7638" max="7638" width="6.85546875" style="43" customWidth="1"/>
    <col min="7639" max="7639" width="50.140625" style="43" customWidth="1"/>
    <col min="7640" max="7641" width="11.42578125" style="43" customWidth="1"/>
    <col min="7642" max="7645" width="0" style="43" hidden="1" customWidth="1"/>
    <col min="7646" max="7646" width="13.140625" style="43" customWidth="1"/>
    <col min="7647" max="7647" width="12.42578125" style="43" customWidth="1"/>
    <col min="7648" max="7648" width="12.28515625" style="43" customWidth="1"/>
    <col min="7649" max="7651" width="0" style="43" hidden="1" customWidth="1"/>
    <col min="7652" max="7652" width="12.7109375" style="43" customWidth="1"/>
    <col min="7653" max="7653" width="12.42578125" style="43" customWidth="1"/>
    <col min="7654" max="7654" width="13.28515625" style="43" customWidth="1"/>
    <col min="7655" max="7655" width="12.42578125" style="43" customWidth="1"/>
    <col min="7656" max="7656" width="11.7109375" style="43" customWidth="1"/>
    <col min="7657" max="7657" width="11.42578125" style="43" customWidth="1"/>
    <col min="7658" max="7658" width="11.5703125" style="43" bestFit="1" customWidth="1"/>
    <col min="7659" max="7659" width="11.85546875" style="43" customWidth="1"/>
    <col min="7660" max="7660" width="12" style="43" customWidth="1"/>
    <col min="7661" max="7892" width="9.140625" style="43"/>
    <col min="7893" max="7893" width="5.7109375" style="43" customWidth="1"/>
    <col min="7894" max="7894" width="6.85546875" style="43" customWidth="1"/>
    <col min="7895" max="7895" width="50.140625" style="43" customWidth="1"/>
    <col min="7896" max="7897" width="11.42578125" style="43" customWidth="1"/>
    <col min="7898" max="7901" width="0" style="43" hidden="1" customWidth="1"/>
    <col min="7902" max="7902" width="13.140625" style="43" customWidth="1"/>
    <col min="7903" max="7903" width="12.42578125" style="43" customWidth="1"/>
    <col min="7904" max="7904" width="12.28515625" style="43" customWidth="1"/>
    <col min="7905" max="7907" width="0" style="43" hidden="1" customWidth="1"/>
    <col min="7908" max="7908" width="12.7109375" style="43" customWidth="1"/>
    <col min="7909" max="7909" width="12.42578125" style="43" customWidth="1"/>
    <col min="7910" max="7910" width="13.28515625" style="43" customWidth="1"/>
    <col min="7911" max="7911" width="12.42578125" style="43" customWidth="1"/>
    <col min="7912" max="7912" width="11.7109375" style="43" customWidth="1"/>
    <col min="7913" max="7913" width="11.42578125" style="43" customWidth="1"/>
    <col min="7914" max="7914" width="11.5703125" style="43" bestFit="1" customWidth="1"/>
    <col min="7915" max="7915" width="11.85546875" style="43" customWidth="1"/>
    <col min="7916" max="7916" width="12" style="43" customWidth="1"/>
    <col min="7917" max="8148" width="9.140625" style="43"/>
    <col min="8149" max="8149" width="5.7109375" style="43" customWidth="1"/>
    <col min="8150" max="8150" width="6.85546875" style="43" customWidth="1"/>
    <col min="8151" max="8151" width="50.140625" style="43" customWidth="1"/>
    <col min="8152" max="8153" width="11.42578125" style="43" customWidth="1"/>
    <col min="8154" max="8157" width="0" style="43" hidden="1" customWidth="1"/>
    <col min="8158" max="8158" width="13.140625" style="43" customWidth="1"/>
    <col min="8159" max="8159" width="12.42578125" style="43" customWidth="1"/>
    <col min="8160" max="8160" width="12.28515625" style="43" customWidth="1"/>
    <col min="8161" max="8163" width="0" style="43" hidden="1" customWidth="1"/>
    <col min="8164" max="8164" width="12.7109375" style="43" customWidth="1"/>
    <col min="8165" max="8165" width="12.42578125" style="43" customWidth="1"/>
    <col min="8166" max="8166" width="13.28515625" style="43" customWidth="1"/>
    <col min="8167" max="8167" width="12.42578125" style="43" customWidth="1"/>
    <col min="8168" max="8168" width="11.7109375" style="43" customWidth="1"/>
    <col min="8169" max="8169" width="11.42578125" style="43" customWidth="1"/>
    <col min="8170" max="8170" width="11.5703125" style="43" bestFit="1" customWidth="1"/>
    <col min="8171" max="8171" width="11.85546875" style="43" customWidth="1"/>
    <col min="8172" max="8172" width="12" style="43" customWidth="1"/>
    <col min="8173" max="8404" width="9.140625" style="43"/>
    <col min="8405" max="8405" width="5.7109375" style="43" customWidth="1"/>
    <col min="8406" max="8406" width="6.85546875" style="43" customWidth="1"/>
    <col min="8407" max="8407" width="50.140625" style="43" customWidth="1"/>
    <col min="8408" max="8409" width="11.42578125" style="43" customWidth="1"/>
    <col min="8410" max="8413" width="0" style="43" hidden="1" customWidth="1"/>
    <col min="8414" max="8414" width="13.140625" style="43" customWidth="1"/>
    <col min="8415" max="8415" width="12.42578125" style="43" customWidth="1"/>
    <col min="8416" max="8416" width="12.28515625" style="43" customWidth="1"/>
    <col min="8417" max="8419" width="0" style="43" hidden="1" customWidth="1"/>
    <col min="8420" max="8420" width="12.7109375" style="43" customWidth="1"/>
    <col min="8421" max="8421" width="12.42578125" style="43" customWidth="1"/>
    <col min="8422" max="8422" width="13.28515625" style="43" customWidth="1"/>
    <col min="8423" max="8423" width="12.42578125" style="43" customWidth="1"/>
    <col min="8424" max="8424" width="11.7109375" style="43" customWidth="1"/>
    <col min="8425" max="8425" width="11.42578125" style="43" customWidth="1"/>
    <col min="8426" max="8426" width="11.5703125" style="43" bestFit="1" customWidth="1"/>
    <col min="8427" max="8427" width="11.85546875" style="43" customWidth="1"/>
    <col min="8428" max="8428" width="12" style="43" customWidth="1"/>
    <col min="8429" max="8660" width="9.140625" style="43"/>
    <col min="8661" max="8661" width="5.7109375" style="43" customWidth="1"/>
    <col min="8662" max="8662" width="6.85546875" style="43" customWidth="1"/>
    <col min="8663" max="8663" width="50.140625" style="43" customWidth="1"/>
    <col min="8664" max="8665" width="11.42578125" style="43" customWidth="1"/>
    <col min="8666" max="8669" width="0" style="43" hidden="1" customWidth="1"/>
    <col min="8670" max="8670" width="13.140625" style="43" customWidth="1"/>
    <col min="8671" max="8671" width="12.42578125" style="43" customWidth="1"/>
    <col min="8672" max="8672" width="12.28515625" style="43" customWidth="1"/>
    <col min="8673" max="8675" width="0" style="43" hidden="1" customWidth="1"/>
    <col min="8676" max="8676" width="12.7109375" style="43" customWidth="1"/>
    <col min="8677" max="8677" width="12.42578125" style="43" customWidth="1"/>
    <col min="8678" max="8678" width="13.28515625" style="43" customWidth="1"/>
    <col min="8679" max="8679" width="12.42578125" style="43" customWidth="1"/>
    <col min="8680" max="8680" width="11.7109375" style="43" customWidth="1"/>
    <col min="8681" max="8681" width="11.42578125" style="43" customWidth="1"/>
    <col min="8682" max="8682" width="11.5703125" style="43" bestFit="1" customWidth="1"/>
    <col min="8683" max="8683" width="11.85546875" style="43" customWidth="1"/>
    <col min="8684" max="8684" width="12" style="43" customWidth="1"/>
    <col min="8685" max="8916" width="9.140625" style="43"/>
    <col min="8917" max="8917" width="5.7109375" style="43" customWidth="1"/>
    <col min="8918" max="8918" width="6.85546875" style="43" customWidth="1"/>
    <col min="8919" max="8919" width="50.140625" style="43" customWidth="1"/>
    <col min="8920" max="8921" width="11.42578125" style="43" customWidth="1"/>
    <col min="8922" max="8925" width="0" style="43" hidden="1" customWidth="1"/>
    <col min="8926" max="8926" width="13.140625" style="43" customWidth="1"/>
    <col min="8927" max="8927" width="12.42578125" style="43" customWidth="1"/>
    <col min="8928" max="8928" width="12.28515625" style="43" customWidth="1"/>
    <col min="8929" max="8931" width="0" style="43" hidden="1" customWidth="1"/>
    <col min="8932" max="8932" width="12.7109375" style="43" customWidth="1"/>
    <col min="8933" max="8933" width="12.42578125" style="43" customWidth="1"/>
    <col min="8934" max="8934" width="13.28515625" style="43" customWidth="1"/>
    <col min="8935" max="8935" width="12.42578125" style="43" customWidth="1"/>
    <col min="8936" max="8936" width="11.7109375" style="43" customWidth="1"/>
    <col min="8937" max="8937" width="11.42578125" style="43" customWidth="1"/>
    <col min="8938" max="8938" width="11.5703125" style="43" bestFit="1" customWidth="1"/>
    <col min="8939" max="8939" width="11.85546875" style="43" customWidth="1"/>
    <col min="8940" max="8940" width="12" style="43" customWidth="1"/>
    <col min="8941" max="9172" width="9.140625" style="43"/>
    <col min="9173" max="9173" width="5.7109375" style="43" customWidth="1"/>
    <col min="9174" max="9174" width="6.85546875" style="43" customWidth="1"/>
    <col min="9175" max="9175" width="50.140625" style="43" customWidth="1"/>
    <col min="9176" max="9177" width="11.42578125" style="43" customWidth="1"/>
    <col min="9178" max="9181" width="0" style="43" hidden="1" customWidth="1"/>
    <col min="9182" max="9182" width="13.140625" style="43" customWidth="1"/>
    <col min="9183" max="9183" width="12.42578125" style="43" customWidth="1"/>
    <col min="9184" max="9184" width="12.28515625" style="43" customWidth="1"/>
    <col min="9185" max="9187" width="0" style="43" hidden="1" customWidth="1"/>
    <col min="9188" max="9188" width="12.7109375" style="43" customWidth="1"/>
    <col min="9189" max="9189" width="12.42578125" style="43" customWidth="1"/>
    <col min="9190" max="9190" width="13.28515625" style="43" customWidth="1"/>
    <col min="9191" max="9191" width="12.42578125" style="43" customWidth="1"/>
    <col min="9192" max="9192" width="11.7109375" style="43" customWidth="1"/>
    <col min="9193" max="9193" width="11.42578125" style="43" customWidth="1"/>
    <col min="9194" max="9194" width="11.5703125" style="43" bestFit="1" customWidth="1"/>
    <col min="9195" max="9195" width="11.85546875" style="43" customWidth="1"/>
    <col min="9196" max="9196" width="12" style="43" customWidth="1"/>
    <col min="9197" max="9428" width="9.140625" style="43"/>
    <col min="9429" max="9429" width="5.7109375" style="43" customWidth="1"/>
    <col min="9430" max="9430" width="6.85546875" style="43" customWidth="1"/>
    <col min="9431" max="9431" width="50.140625" style="43" customWidth="1"/>
    <col min="9432" max="9433" width="11.42578125" style="43" customWidth="1"/>
    <col min="9434" max="9437" width="0" style="43" hidden="1" customWidth="1"/>
    <col min="9438" max="9438" width="13.140625" style="43" customWidth="1"/>
    <col min="9439" max="9439" width="12.42578125" style="43" customWidth="1"/>
    <col min="9440" max="9440" width="12.28515625" style="43" customWidth="1"/>
    <col min="9441" max="9443" width="0" style="43" hidden="1" customWidth="1"/>
    <col min="9444" max="9444" width="12.7109375" style="43" customWidth="1"/>
    <col min="9445" max="9445" width="12.42578125" style="43" customWidth="1"/>
    <col min="9446" max="9446" width="13.28515625" style="43" customWidth="1"/>
    <col min="9447" max="9447" width="12.42578125" style="43" customWidth="1"/>
    <col min="9448" max="9448" width="11.7109375" style="43" customWidth="1"/>
    <col min="9449" max="9449" width="11.42578125" style="43" customWidth="1"/>
    <col min="9450" max="9450" width="11.5703125" style="43" bestFit="1" customWidth="1"/>
    <col min="9451" max="9451" width="11.85546875" style="43" customWidth="1"/>
    <col min="9452" max="9452" width="12" style="43" customWidth="1"/>
    <col min="9453" max="9684" width="9.140625" style="43"/>
    <col min="9685" max="9685" width="5.7109375" style="43" customWidth="1"/>
    <col min="9686" max="9686" width="6.85546875" style="43" customWidth="1"/>
    <col min="9687" max="9687" width="50.140625" style="43" customWidth="1"/>
    <col min="9688" max="9689" width="11.42578125" style="43" customWidth="1"/>
    <col min="9690" max="9693" width="0" style="43" hidden="1" customWidth="1"/>
    <col min="9694" max="9694" width="13.140625" style="43" customWidth="1"/>
    <col min="9695" max="9695" width="12.42578125" style="43" customWidth="1"/>
    <col min="9696" max="9696" width="12.28515625" style="43" customWidth="1"/>
    <col min="9697" max="9699" width="0" style="43" hidden="1" customWidth="1"/>
    <col min="9700" max="9700" width="12.7109375" style="43" customWidth="1"/>
    <col min="9701" max="9701" width="12.42578125" style="43" customWidth="1"/>
    <col min="9702" max="9702" width="13.28515625" style="43" customWidth="1"/>
    <col min="9703" max="9703" width="12.42578125" style="43" customWidth="1"/>
    <col min="9704" max="9704" width="11.7109375" style="43" customWidth="1"/>
    <col min="9705" max="9705" width="11.42578125" style="43" customWidth="1"/>
    <col min="9706" max="9706" width="11.5703125" style="43" bestFit="1" customWidth="1"/>
    <col min="9707" max="9707" width="11.85546875" style="43" customWidth="1"/>
    <col min="9708" max="9708" width="12" style="43" customWidth="1"/>
    <col min="9709" max="9940" width="9.140625" style="43"/>
    <col min="9941" max="9941" width="5.7109375" style="43" customWidth="1"/>
    <col min="9942" max="9942" width="6.85546875" style="43" customWidth="1"/>
    <col min="9943" max="9943" width="50.140625" style="43" customWidth="1"/>
    <col min="9944" max="9945" width="11.42578125" style="43" customWidth="1"/>
    <col min="9946" max="9949" width="0" style="43" hidden="1" customWidth="1"/>
    <col min="9950" max="9950" width="13.140625" style="43" customWidth="1"/>
    <col min="9951" max="9951" width="12.42578125" style="43" customWidth="1"/>
    <col min="9952" max="9952" width="12.28515625" style="43" customWidth="1"/>
    <col min="9953" max="9955" width="0" style="43" hidden="1" customWidth="1"/>
    <col min="9956" max="9956" width="12.7109375" style="43" customWidth="1"/>
    <col min="9957" max="9957" width="12.42578125" style="43" customWidth="1"/>
    <col min="9958" max="9958" width="13.28515625" style="43" customWidth="1"/>
    <col min="9959" max="9959" width="12.42578125" style="43" customWidth="1"/>
    <col min="9960" max="9960" width="11.7109375" style="43" customWidth="1"/>
    <col min="9961" max="9961" width="11.42578125" style="43" customWidth="1"/>
    <col min="9962" max="9962" width="11.5703125" style="43" bestFit="1" customWidth="1"/>
    <col min="9963" max="9963" width="11.85546875" style="43" customWidth="1"/>
    <col min="9964" max="9964" width="12" style="43" customWidth="1"/>
    <col min="9965" max="10196" width="9.140625" style="43"/>
    <col min="10197" max="10197" width="5.7109375" style="43" customWidth="1"/>
    <col min="10198" max="10198" width="6.85546875" style="43" customWidth="1"/>
    <col min="10199" max="10199" width="50.140625" style="43" customWidth="1"/>
    <col min="10200" max="10201" width="11.42578125" style="43" customWidth="1"/>
    <col min="10202" max="10205" width="0" style="43" hidden="1" customWidth="1"/>
    <col min="10206" max="10206" width="13.140625" style="43" customWidth="1"/>
    <col min="10207" max="10207" width="12.42578125" style="43" customWidth="1"/>
    <col min="10208" max="10208" width="12.28515625" style="43" customWidth="1"/>
    <col min="10209" max="10211" width="0" style="43" hidden="1" customWidth="1"/>
    <col min="10212" max="10212" width="12.7109375" style="43" customWidth="1"/>
    <col min="10213" max="10213" width="12.42578125" style="43" customWidth="1"/>
    <col min="10214" max="10214" width="13.28515625" style="43" customWidth="1"/>
    <col min="10215" max="10215" width="12.42578125" style="43" customWidth="1"/>
    <col min="10216" max="10216" width="11.7109375" style="43" customWidth="1"/>
    <col min="10217" max="10217" width="11.42578125" style="43" customWidth="1"/>
    <col min="10218" max="10218" width="11.5703125" style="43" bestFit="1" customWidth="1"/>
    <col min="10219" max="10219" width="11.85546875" style="43" customWidth="1"/>
    <col min="10220" max="10220" width="12" style="43" customWidth="1"/>
    <col min="10221" max="10452" width="9.140625" style="43"/>
    <col min="10453" max="10453" width="5.7109375" style="43" customWidth="1"/>
    <col min="10454" max="10454" width="6.85546875" style="43" customWidth="1"/>
    <col min="10455" max="10455" width="50.140625" style="43" customWidth="1"/>
    <col min="10456" max="10457" width="11.42578125" style="43" customWidth="1"/>
    <col min="10458" max="10461" width="0" style="43" hidden="1" customWidth="1"/>
    <col min="10462" max="10462" width="13.140625" style="43" customWidth="1"/>
    <col min="10463" max="10463" width="12.42578125" style="43" customWidth="1"/>
    <col min="10464" max="10464" width="12.28515625" style="43" customWidth="1"/>
    <col min="10465" max="10467" width="0" style="43" hidden="1" customWidth="1"/>
    <col min="10468" max="10468" width="12.7109375" style="43" customWidth="1"/>
    <col min="10469" max="10469" width="12.42578125" style="43" customWidth="1"/>
    <col min="10470" max="10470" width="13.28515625" style="43" customWidth="1"/>
    <col min="10471" max="10471" width="12.42578125" style="43" customWidth="1"/>
    <col min="10472" max="10472" width="11.7109375" style="43" customWidth="1"/>
    <col min="10473" max="10473" width="11.42578125" style="43" customWidth="1"/>
    <col min="10474" max="10474" width="11.5703125" style="43" bestFit="1" customWidth="1"/>
    <col min="10475" max="10475" width="11.85546875" style="43" customWidth="1"/>
    <col min="10476" max="10476" width="12" style="43" customWidth="1"/>
    <col min="10477" max="10708" width="9.140625" style="43"/>
    <col min="10709" max="10709" width="5.7109375" style="43" customWidth="1"/>
    <col min="10710" max="10710" width="6.85546875" style="43" customWidth="1"/>
    <col min="10711" max="10711" width="50.140625" style="43" customWidth="1"/>
    <col min="10712" max="10713" width="11.42578125" style="43" customWidth="1"/>
    <col min="10714" max="10717" width="0" style="43" hidden="1" customWidth="1"/>
    <col min="10718" max="10718" width="13.140625" style="43" customWidth="1"/>
    <col min="10719" max="10719" width="12.42578125" style="43" customWidth="1"/>
    <col min="10720" max="10720" width="12.28515625" style="43" customWidth="1"/>
    <col min="10721" max="10723" width="0" style="43" hidden="1" customWidth="1"/>
    <col min="10724" max="10724" width="12.7109375" style="43" customWidth="1"/>
    <col min="10725" max="10725" width="12.42578125" style="43" customWidth="1"/>
    <col min="10726" max="10726" width="13.28515625" style="43" customWidth="1"/>
    <col min="10727" max="10727" width="12.42578125" style="43" customWidth="1"/>
    <col min="10728" max="10728" width="11.7109375" style="43" customWidth="1"/>
    <col min="10729" max="10729" width="11.42578125" style="43" customWidth="1"/>
    <col min="10730" max="10730" width="11.5703125" style="43" bestFit="1" customWidth="1"/>
    <col min="10731" max="10731" width="11.85546875" style="43" customWidth="1"/>
    <col min="10732" max="10732" width="12" style="43" customWidth="1"/>
    <col min="10733" max="10964" width="9.140625" style="43"/>
    <col min="10965" max="10965" width="5.7109375" style="43" customWidth="1"/>
    <col min="10966" max="10966" width="6.85546875" style="43" customWidth="1"/>
    <col min="10967" max="10967" width="50.140625" style="43" customWidth="1"/>
    <col min="10968" max="10969" width="11.42578125" style="43" customWidth="1"/>
    <col min="10970" max="10973" width="0" style="43" hidden="1" customWidth="1"/>
    <col min="10974" max="10974" width="13.140625" style="43" customWidth="1"/>
    <col min="10975" max="10975" width="12.42578125" style="43" customWidth="1"/>
    <col min="10976" max="10976" width="12.28515625" style="43" customWidth="1"/>
    <col min="10977" max="10979" width="0" style="43" hidden="1" customWidth="1"/>
    <col min="10980" max="10980" width="12.7109375" style="43" customWidth="1"/>
    <col min="10981" max="10981" width="12.42578125" style="43" customWidth="1"/>
    <col min="10982" max="10982" width="13.28515625" style="43" customWidth="1"/>
    <col min="10983" max="10983" width="12.42578125" style="43" customWidth="1"/>
    <col min="10984" max="10984" width="11.7109375" style="43" customWidth="1"/>
    <col min="10985" max="10985" width="11.42578125" style="43" customWidth="1"/>
    <col min="10986" max="10986" width="11.5703125" style="43" bestFit="1" customWidth="1"/>
    <col min="10987" max="10987" width="11.85546875" style="43" customWidth="1"/>
    <col min="10988" max="10988" width="12" style="43" customWidth="1"/>
    <col min="10989" max="11220" width="9.140625" style="43"/>
    <col min="11221" max="11221" width="5.7109375" style="43" customWidth="1"/>
    <col min="11222" max="11222" width="6.85546875" style="43" customWidth="1"/>
    <col min="11223" max="11223" width="50.140625" style="43" customWidth="1"/>
    <col min="11224" max="11225" width="11.42578125" style="43" customWidth="1"/>
    <col min="11226" max="11229" width="0" style="43" hidden="1" customWidth="1"/>
    <col min="11230" max="11230" width="13.140625" style="43" customWidth="1"/>
    <col min="11231" max="11231" width="12.42578125" style="43" customWidth="1"/>
    <col min="11232" max="11232" width="12.28515625" style="43" customWidth="1"/>
    <col min="11233" max="11235" width="0" style="43" hidden="1" customWidth="1"/>
    <col min="11236" max="11236" width="12.7109375" style="43" customWidth="1"/>
    <col min="11237" max="11237" width="12.42578125" style="43" customWidth="1"/>
    <col min="11238" max="11238" width="13.28515625" style="43" customWidth="1"/>
    <col min="11239" max="11239" width="12.42578125" style="43" customWidth="1"/>
    <col min="11240" max="11240" width="11.7109375" style="43" customWidth="1"/>
    <col min="11241" max="11241" width="11.42578125" style="43" customWidth="1"/>
    <col min="11242" max="11242" width="11.5703125" style="43" bestFit="1" customWidth="1"/>
    <col min="11243" max="11243" width="11.85546875" style="43" customWidth="1"/>
    <col min="11244" max="11244" width="12" style="43" customWidth="1"/>
    <col min="11245" max="11476" width="9.140625" style="43"/>
    <col min="11477" max="11477" width="5.7109375" style="43" customWidth="1"/>
    <col min="11478" max="11478" width="6.85546875" style="43" customWidth="1"/>
    <col min="11479" max="11479" width="50.140625" style="43" customWidth="1"/>
    <col min="11480" max="11481" width="11.42578125" style="43" customWidth="1"/>
    <col min="11482" max="11485" width="0" style="43" hidden="1" customWidth="1"/>
    <col min="11486" max="11486" width="13.140625" style="43" customWidth="1"/>
    <col min="11487" max="11487" width="12.42578125" style="43" customWidth="1"/>
    <col min="11488" max="11488" width="12.28515625" style="43" customWidth="1"/>
    <col min="11489" max="11491" width="0" style="43" hidden="1" customWidth="1"/>
    <col min="11492" max="11492" width="12.7109375" style="43" customWidth="1"/>
    <col min="11493" max="11493" width="12.42578125" style="43" customWidth="1"/>
    <col min="11494" max="11494" width="13.28515625" style="43" customWidth="1"/>
    <col min="11495" max="11495" width="12.42578125" style="43" customWidth="1"/>
    <col min="11496" max="11496" width="11.7109375" style="43" customWidth="1"/>
    <col min="11497" max="11497" width="11.42578125" style="43" customWidth="1"/>
    <col min="11498" max="11498" width="11.5703125" style="43" bestFit="1" customWidth="1"/>
    <col min="11499" max="11499" width="11.85546875" style="43" customWidth="1"/>
    <col min="11500" max="11500" width="12" style="43" customWidth="1"/>
    <col min="11501" max="11732" width="9.140625" style="43"/>
    <col min="11733" max="11733" width="5.7109375" style="43" customWidth="1"/>
    <col min="11734" max="11734" width="6.85546875" style="43" customWidth="1"/>
    <col min="11735" max="11735" width="50.140625" style="43" customWidth="1"/>
    <col min="11736" max="11737" width="11.42578125" style="43" customWidth="1"/>
    <col min="11738" max="11741" width="0" style="43" hidden="1" customWidth="1"/>
    <col min="11742" max="11742" width="13.140625" style="43" customWidth="1"/>
    <col min="11743" max="11743" width="12.42578125" style="43" customWidth="1"/>
    <col min="11744" max="11744" width="12.28515625" style="43" customWidth="1"/>
    <col min="11745" max="11747" width="0" style="43" hidden="1" customWidth="1"/>
    <col min="11748" max="11748" width="12.7109375" style="43" customWidth="1"/>
    <col min="11749" max="11749" width="12.42578125" style="43" customWidth="1"/>
    <col min="11750" max="11750" width="13.28515625" style="43" customWidth="1"/>
    <col min="11751" max="11751" width="12.42578125" style="43" customWidth="1"/>
    <col min="11752" max="11752" width="11.7109375" style="43" customWidth="1"/>
    <col min="11753" max="11753" width="11.42578125" style="43" customWidth="1"/>
    <col min="11754" max="11754" width="11.5703125" style="43" bestFit="1" customWidth="1"/>
    <col min="11755" max="11755" width="11.85546875" style="43" customWidth="1"/>
    <col min="11756" max="11756" width="12" style="43" customWidth="1"/>
    <col min="11757" max="11988" width="9.140625" style="43"/>
    <col min="11989" max="11989" width="5.7109375" style="43" customWidth="1"/>
    <col min="11990" max="11990" width="6.85546875" style="43" customWidth="1"/>
    <col min="11991" max="11991" width="50.140625" style="43" customWidth="1"/>
    <col min="11992" max="11993" width="11.42578125" style="43" customWidth="1"/>
    <col min="11994" max="11997" width="0" style="43" hidden="1" customWidth="1"/>
    <col min="11998" max="11998" width="13.140625" style="43" customWidth="1"/>
    <col min="11999" max="11999" width="12.42578125" style="43" customWidth="1"/>
    <col min="12000" max="12000" width="12.28515625" style="43" customWidth="1"/>
    <col min="12001" max="12003" width="0" style="43" hidden="1" customWidth="1"/>
    <col min="12004" max="12004" width="12.7109375" style="43" customWidth="1"/>
    <col min="12005" max="12005" width="12.42578125" style="43" customWidth="1"/>
    <col min="12006" max="12006" width="13.28515625" style="43" customWidth="1"/>
    <col min="12007" max="12007" width="12.42578125" style="43" customWidth="1"/>
    <col min="12008" max="12008" width="11.7109375" style="43" customWidth="1"/>
    <col min="12009" max="12009" width="11.42578125" style="43" customWidth="1"/>
    <col min="12010" max="12010" width="11.5703125" style="43" bestFit="1" customWidth="1"/>
    <col min="12011" max="12011" width="11.85546875" style="43" customWidth="1"/>
    <col min="12012" max="12012" width="12" style="43" customWidth="1"/>
    <col min="12013" max="12244" width="9.140625" style="43"/>
    <col min="12245" max="12245" width="5.7109375" style="43" customWidth="1"/>
    <col min="12246" max="12246" width="6.85546875" style="43" customWidth="1"/>
    <col min="12247" max="12247" width="50.140625" style="43" customWidth="1"/>
    <col min="12248" max="12249" width="11.42578125" style="43" customWidth="1"/>
    <col min="12250" max="12253" width="0" style="43" hidden="1" customWidth="1"/>
    <col min="12254" max="12254" width="13.140625" style="43" customWidth="1"/>
    <col min="12255" max="12255" width="12.42578125" style="43" customWidth="1"/>
    <col min="12256" max="12256" width="12.28515625" style="43" customWidth="1"/>
    <col min="12257" max="12259" width="0" style="43" hidden="1" customWidth="1"/>
    <col min="12260" max="12260" width="12.7109375" style="43" customWidth="1"/>
    <col min="12261" max="12261" width="12.42578125" style="43" customWidth="1"/>
    <col min="12262" max="12262" width="13.28515625" style="43" customWidth="1"/>
    <col min="12263" max="12263" width="12.42578125" style="43" customWidth="1"/>
    <col min="12264" max="12264" width="11.7109375" style="43" customWidth="1"/>
    <col min="12265" max="12265" width="11.42578125" style="43" customWidth="1"/>
    <col min="12266" max="12266" width="11.5703125" style="43" bestFit="1" customWidth="1"/>
    <col min="12267" max="12267" width="11.85546875" style="43" customWidth="1"/>
    <col min="12268" max="12268" width="12" style="43" customWidth="1"/>
    <col min="12269" max="12500" width="9.140625" style="43"/>
    <col min="12501" max="12501" width="5.7109375" style="43" customWidth="1"/>
    <col min="12502" max="12502" width="6.85546875" style="43" customWidth="1"/>
    <col min="12503" max="12503" width="50.140625" style="43" customWidth="1"/>
    <col min="12504" max="12505" width="11.42578125" style="43" customWidth="1"/>
    <col min="12506" max="12509" width="0" style="43" hidden="1" customWidth="1"/>
    <col min="12510" max="12510" width="13.140625" style="43" customWidth="1"/>
    <col min="12511" max="12511" width="12.42578125" style="43" customWidth="1"/>
    <col min="12512" max="12512" width="12.28515625" style="43" customWidth="1"/>
    <col min="12513" max="12515" width="0" style="43" hidden="1" customWidth="1"/>
    <col min="12516" max="12516" width="12.7109375" style="43" customWidth="1"/>
    <col min="12517" max="12517" width="12.42578125" style="43" customWidth="1"/>
    <col min="12518" max="12518" width="13.28515625" style="43" customWidth="1"/>
    <col min="12519" max="12519" width="12.42578125" style="43" customWidth="1"/>
    <col min="12520" max="12520" width="11.7109375" style="43" customWidth="1"/>
    <col min="12521" max="12521" width="11.42578125" style="43" customWidth="1"/>
    <col min="12522" max="12522" width="11.5703125" style="43" bestFit="1" customWidth="1"/>
    <col min="12523" max="12523" width="11.85546875" style="43" customWidth="1"/>
    <col min="12524" max="12524" width="12" style="43" customWidth="1"/>
    <col min="12525" max="12756" width="9.140625" style="43"/>
    <col min="12757" max="12757" width="5.7109375" style="43" customWidth="1"/>
    <col min="12758" max="12758" width="6.85546875" style="43" customWidth="1"/>
    <col min="12759" max="12759" width="50.140625" style="43" customWidth="1"/>
    <col min="12760" max="12761" width="11.42578125" style="43" customWidth="1"/>
    <col min="12762" max="12765" width="0" style="43" hidden="1" customWidth="1"/>
    <col min="12766" max="12766" width="13.140625" style="43" customWidth="1"/>
    <col min="12767" max="12767" width="12.42578125" style="43" customWidth="1"/>
    <col min="12768" max="12768" width="12.28515625" style="43" customWidth="1"/>
    <col min="12769" max="12771" width="0" style="43" hidden="1" customWidth="1"/>
    <col min="12772" max="12772" width="12.7109375" style="43" customWidth="1"/>
    <col min="12773" max="12773" width="12.42578125" style="43" customWidth="1"/>
    <col min="12774" max="12774" width="13.28515625" style="43" customWidth="1"/>
    <col min="12775" max="12775" width="12.42578125" style="43" customWidth="1"/>
    <col min="12776" max="12776" width="11.7109375" style="43" customWidth="1"/>
    <col min="12777" max="12777" width="11.42578125" style="43" customWidth="1"/>
    <col min="12778" max="12778" width="11.5703125" style="43" bestFit="1" customWidth="1"/>
    <col min="12779" max="12779" width="11.85546875" style="43" customWidth="1"/>
    <col min="12780" max="12780" width="12" style="43" customWidth="1"/>
    <col min="12781" max="13012" width="9.140625" style="43"/>
    <col min="13013" max="13013" width="5.7109375" style="43" customWidth="1"/>
    <col min="13014" max="13014" width="6.85546875" style="43" customWidth="1"/>
    <col min="13015" max="13015" width="50.140625" style="43" customWidth="1"/>
    <col min="13016" max="13017" width="11.42578125" style="43" customWidth="1"/>
    <col min="13018" max="13021" width="0" style="43" hidden="1" customWidth="1"/>
    <col min="13022" max="13022" width="13.140625" style="43" customWidth="1"/>
    <col min="13023" max="13023" width="12.42578125" style="43" customWidth="1"/>
    <col min="13024" max="13024" width="12.28515625" style="43" customWidth="1"/>
    <col min="13025" max="13027" width="0" style="43" hidden="1" customWidth="1"/>
    <col min="13028" max="13028" width="12.7109375" style="43" customWidth="1"/>
    <col min="13029" max="13029" width="12.42578125" style="43" customWidth="1"/>
    <col min="13030" max="13030" width="13.28515625" style="43" customWidth="1"/>
    <col min="13031" max="13031" width="12.42578125" style="43" customWidth="1"/>
    <col min="13032" max="13032" width="11.7109375" style="43" customWidth="1"/>
    <col min="13033" max="13033" width="11.42578125" style="43" customWidth="1"/>
    <col min="13034" max="13034" width="11.5703125" style="43" bestFit="1" customWidth="1"/>
    <col min="13035" max="13035" width="11.85546875" style="43" customWidth="1"/>
    <col min="13036" max="13036" width="12" style="43" customWidth="1"/>
    <col min="13037" max="13268" width="9.140625" style="43"/>
    <col min="13269" max="13269" width="5.7109375" style="43" customWidth="1"/>
    <col min="13270" max="13270" width="6.85546875" style="43" customWidth="1"/>
    <col min="13271" max="13271" width="50.140625" style="43" customWidth="1"/>
    <col min="13272" max="13273" width="11.42578125" style="43" customWidth="1"/>
    <col min="13274" max="13277" width="0" style="43" hidden="1" customWidth="1"/>
    <col min="13278" max="13278" width="13.140625" style="43" customWidth="1"/>
    <col min="13279" max="13279" width="12.42578125" style="43" customWidth="1"/>
    <col min="13280" max="13280" width="12.28515625" style="43" customWidth="1"/>
    <col min="13281" max="13283" width="0" style="43" hidden="1" customWidth="1"/>
    <col min="13284" max="13284" width="12.7109375" style="43" customWidth="1"/>
    <col min="13285" max="13285" width="12.42578125" style="43" customWidth="1"/>
    <col min="13286" max="13286" width="13.28515625" style="43" customWidth="1"/>
    <col min="13287" max="13287" width="12.42578125" style="43" customWidth="1"/>
    <col min="13288" max="13288" width="11.7109375" style="43" customWidth="1"/>
    <col min="13289" max="13289" width="11.42578125" style="43" customWidth="1"/>
    <col min="13290" max="13290" width="11.5703125" style="43" bestFit="1" customWidth="1"/>
    <col min="13291" max="13291" width="11.85546875" style="43" customWidth="1"/>
    <col min="13292" max="13292" width="12" style="43" customWidth="1"/>
    <col min="13293" max="13524" width="9.140625" style="43"/>
    <col min="13525" max="13525" width="5.7109375" style="43" customWidth="1"/>
    <col min="13526" max="13526" width="6.85546875" style="43" customWidth="1"/>
    <col min="13527" max="13527" width="50.140625" style="43" customWidth="1"/>
    <col min="13528" max="13529" width="11.42578125" style="43" customWidth="1"/>
    <col min="13530" max="13533" width="0" style="43" hidden="1" customWidth="1"/>
    <col min="13534" max="13534" width="13.140625" style="43" customWidth="1"/>
    <col min="13535" max="13535" width="12.42578125" style="43" customWidth="1"/>
    <col min="13536" max="13536" width="12.28515625" style="43" customWidth="1"/>
    <col min="13537" max="13539" width="0" style="43" hidden="1" customWidth="1"/>
    <col min="13540" max="13540" width="12.7109375" style="43" customWidth="1"/>
    <col min="13541" max="13541" width="12.42578125" style="43" customWidth="1"/>
    <col min="13542" max="13542" width="13.28515625" style="43" customWidth="1"/>
    <col min="13543" max="13543" width="12.42578125" style="43" customWidth="1"/>
    <col min="13544" max="13544" width="11.7109375" style="43" customWidth="1"/>
    <col min="13545" max="13545" width="11.42578125" style="43" customWidth="1"/>
    <col min="13546" max="13546" width="11.5703125" style="43" bestFit="1" customWidth="1"/>
    <col min="13547" max="13547" width="11.85546875" style="43" customWidth="1"/>
    <col min="13548" max="13548" width="12" style="43" customWidth="1"/>
    <col min="13549" max="13780" width="9.140625" style="43"/>
    <col min="13781" max="13781" width="5.7109375" style="43" customWidth="1"/>
    <col min="13782" max="13782" width="6.85546875" style="43" customWidth="1"/>
    <col min="13783" max="13783" width="50.140625" style="43" customWidth="1"/>
    <col min="13784" max="13785" width="11.42578125" style="43" customWidth="1"/>
    <col min="13786" max="13789" width="0" style="43" hidden="1" customWidth="1"/>
    <col min="13790" max="13790" width="13.140625" style="43" customWidth="1"/>
    <col min="13791" max="13791" width="12.42578125" style="43" customWidth="1"/>
    <col min="13792" max="13792" width="12.28515625" style="43" customWidth="1"/>
    <col min="13793" max="13795" width="0" style="43" hidden="1" customWidth="1"/>
    <col min="13796" max="13796" width="12.7109375" style="43" customWidth="1"/>
    <col min="13797" max="13797" width="12.42578125" style="43" customWidth="1"/>
    <col min="13798" max="13798" width="13.28515625" style="43" customWidth="1"/>
    <col min="13799" max="13799" width="12.42578125" style="43" customWidth="1"/>
    <col min="13800" max="13800" width="11.7109375" style="43" customWidth="1"/>
    <col min="13801" max="13801" width="11.42578125" style="43" customWidth="1"/>
    <col min="13802" max="13802" width="11.5703125" style="43" bestFit="1" customWidth="1"/>
    <col min="13803" max="13803" width="11.85546875" style="43" customWidth="1"/>
    <col min="13804" max="13804" width="12" style="43" customWidth="1"/>
    <col min="13805" max="14036" width="9.140625" style="43"/>
    <col min="14037" max="14037" width="5.7109375" style="43" customWidth="1"/>
    <col min="14038" max="14038" width="6.85546875" style="43" customWidth="1"/>
    <col min="14039" max="14039" width="50.140625" style="43" customWidth="1"/>
    <col min="14040" max="14041" width="11.42578125" style="43" customWidth="1"/>
    <col min="14042" max="14045" width="0" style="43" hidden="1" customWidth="1"/>
    <col min="14046" max="14046" width="13.140625" style="43" customWidth="1"/>
    <col min="14047" max="14047" width="12.42578125" style="43" customWidth="1"/>
    <col min="14048" max="14048" width="12.28515625" style="43" customWidth="1"/>
    <col min="14049" max="14051" width="0" style="43" hidden="1" customWidth="1"/>
    <col min="14052" max="14052" width="12.7109375" style="43" customWidth="1"/>
    <col min="14053" max="14053" width="12.42578125" style="43" customWidth="1"/>
    <col min="14054" max="14054" width="13.28515625" style="43" customWidth="1"/>
    <col min="14055" max="14055" width="12.42578125" style="43" customWidth="1"/>
    <col min="14056" max="14056" width="11.7109375" style="43" customWidth="1"/>
    <col min="14057" max="14057" width="11.42578125" style="43" customWidth="1"/>
    <col min="14058" max="14058" width="11.5703125" style="43" bestFit="1" customWidth="1"/>
    <col min="14059" max="14059" width="11.85546875" style="43" customWidth="1"/>
    <col min="14060" max="14060" width="12" style="43" customWidth="1"/>
    <col min="14061" max="14292" width="9.140625" style="43"/>
    <col min="14293" max="14293" width="5.7109375" style="43" customWidth="1"/>
    <col min="14294" max="14294" width="6.85546875" style="43" customWidth="1"/>
    <col min="14295" max="14295" width="50.140625" style="43" customWidth="1"/>
    <col min="14296" max="14297" width="11.42578125" style="43" customWidth="1"/>
    <col min="14298" max="14301" width="0" style="43" hidden="1" customWidth="1"/>
    <col min="14302" max="14302" width="13.140625" style="43" customWidth="1"/>
    <col min="14303" max="14303" width="12.42578125" style="43" customWidth="1"/>
    <col min="14304" max="14304" width="12.28515625" style="43" customWidth="1"/>
    <col min="14305" max="14307" width="0" style="43" hidden="1" customWidth="1"/>
    <col min="14308" max="14308" width="12.7109375" style="43" customWidth="1"/>
    <col min="14309" max="14309" width="12.42578125" style="43" customWidth="1"/>
    <col min="14310" max="14310" width="13.28515625" style="43" customWidth="1"/>
    <col min="14311" max="14311" width="12.42578125" style="43" customWidth="1"/>
    <col min="14312" max="14312" width="11.7109375" style="43" customWidth="1"/>
    <col min="14313" max="14313" width="11.42578125" style="43" customWidth="1"/>
    <col min="14314" max="14314" width="11.5703125" style="43" bestFit="1" customWidth="1"/>
    <col min="14315" max="14315" width="11.85546875" style="43" customWidth="1"/>
    <col min="14316" max="14316" width="12" style="43" customWidth="1"/>
    <col min="14317" max="14548" width="9.140625" style="43"/>
    <col min="14549" max="14549" width="5.7109375" style="43" customWidth="1"/>
    <col min="14550" max="14550" width="6.85546875" style="43" customWidth="1"/>
    <col min="14551" max="14551" width="50.140625" style="43" customWidth="1"/>
    <col min="14552" max="14553" width="11.42578125" style="43" customWidth="1"/>
    <col min="14554" max="14557" width="0" style="43" hidden="1" customWidth="1"/>
    <col min="14558" max="14558" width="13.140625" style="43" customWidth="1"/>
    <col min="14559" max="14559" width="12.42578125" style="43" customWidth="1"/>
    <col min="14560" max="14560" width="12.28515625" style="43" customWidth="1"/>
    <col min="14561" max="14563" width="0" style="43" hidden="1" customWidth="1"/>
    <col min="14564" max="14564" width="12.7109375" style="43" customWidth="1"/>
    <col min="14565" max="14565" width="12.42578125" style="43" customWidth="1"/>
    <col min="14566" max="14566" width="13.28515625" style="43" customWidth="1"/>
    <col min="14567" max="14567" width="12.42578125" style="43" customWidth="1"/>
    <col min="14568" max="14568" width="11.7109375" style="43" customWidth="1"/>
    <col min="14569" max="14569" width="11.42578125" style="43" customWidth="1"/>
    <col min="14570" max="14570" width="11.5703125" style="43" bestFit="1" customWidth="1"/>
    <col min="14571" max="14571" width="11.85546875" style="43" customWidth="1"/>
    <col min="14572" max="14572" width="12" style="43" customWidth="1"/>
    <col min="14573" max="14804" width="9.140625" style="43"/>
    <col min="14805" max="14805" width="5.7109375" style="43" customWidth="1"/>
    <col min="14806" max="14806" width="6.85546875" style="43" customWidth="1"/>
    <col min="14807" max="14807" width="50.140625" style="43" customWidth="1"/>
    <col min="14808" max="14809" width="11.42578125" style="43" customWidth="1"/>
    <col min="14810" max="14813" width="0" style="43" hidden="1" customWidth="1"/>
    <col min="14814" max="14814" width="13.140625" style="43" customWidth="1"/>
    <col min="14815" max="14815" width="12.42578125" style="43" customWidth="1"/>
    <col min="14816" max="14816" width="12.28515625" style="43" customWidth="1"/>
    <col min="14817" max="14819" width="0" style="43" hidden="1" customWidth="1"/>
    <col min="14820" max="14820" width="12.7109375" style="43" customWidth="1"/>
    <col min="14821" max="14821" width="12.42578125" style="43" customWidth="1"/>
    <col min="14822" max="14822" width="13.28515625" style="43" customWidth="1"/>
    <col min="14823" max="14823" width="12.42578125" style="43" customWidth="1"/>
    <col min="14824" max="14824" width="11.7109375" style="43" customWidth="1"/>
    <col min="14825" max="14825" width="11.42578125" style="43" customWidth="1"/>
    <col min="14826" max="14826" width="11.5703125" style="43" bestFit="1" customWidth="1"/>
    <col min="14827" max="14827" width="11.85546875" style="43" customWidth="1"/>
    <col min="14828" max="14828" width="12" style="43" customWidth="1"/>
    <col min="14829" max="15060" width="9.140625" style="43"/>
    <col min="15061" max="15061" width="5.7109375" style="43" customWidth="1"/>
    <col min="15062" max="15062" width="6.85546875" style="43" customWidth="1"/>
    <col min="15063" max="15063" width="50.140625" style="43" customWidth="1"/>
    <col min="15064" max="15065" width="11.42578125" style="43" customWidth="1"/>
    <col min="15066" max="15069" width="0" style="43" hidden="1" customWidth="1"/>
    <col min="15070" max="15070" width="13.140625" style="43" customWidth="1"/>
    <col min="15071" max="15071" width="12.42578125" style="43" customWidth="1"/>
    <col min="15072" max="15072" width="12.28515625" style="43" customWidth="1"/>
    <col min="15073" max="15075" width="0" style="43" hidden="1" customWidth="1"/>
    <col min="15076" max="15076" width="12.7109375" style="43" customWidth="1"/>
    <col min="15077" max="15077" width="12.42578125" style="43" customWidth="1"/>
    <col min="15078" max="15078" width="13.28515625" style="43" customWidth="1"/>
    <col min="15079" max="15079" width="12.42578125" style="43" customWidth="1"/>
    <col min="15080" max="15080" width="11.7109375" style="43" customWidth="1"/>
    <col min="15081" max="15081" width="11.42578125" style="43" customWidth="1"/>
    <col min="15082" max="15082" width="11.5703125" style="43" bestFit="1" customWidth="1"/>
    <col min="15083" max="15083" width="11.85546875" style="43" customWidth="1"/>
    <col min="15084" max="15084" width="12" style="43" customWidth="1"/>
    <col min="15085" max="15316" width="9.140625" style="43"/>
    <col min="15317" max="15317" width="5.7109375" style="43" customWidth="1"/>
    <col min="15318" max="15318" width="6.85546875" style="43" customWidth="1"/>
    <col min="15319" max="15319" width="50.140625" style="43" customWidth="1"/>
    <col min="15320" max="15321" width="11.42578125" style="43" customWidth="1"/>
    <col min="15322" max="15325" width="0" style="43" hidden="1" customWidth="1"/>
    <col min="15326" max="15326" width="13.140625" style="43" customWidth="1"/>
    <col min="15327" max="15327" width="12.42578125" style="43" customWidth="1"/>
    <col min="15328" max="15328" width="12.28515625" style="43" customWidth="1"/>
    <col min="15329" max="15331" width="0" style="43" hidden="1" customWidth="1"/>
    <col min="15332" max="15332" width="12.7109375" style="43" customWidth="1"/>
    <col min="15333" max="15333" width="12.42578125" style="43" customWidth="1"/>
    <col min="15334" max="15334" width="13.28515625" style="43" customWidth="1"/>
    <col min="15335" max="15335" width="12.42578125" style="43" customWidth="1"/>
    <col min="15336" max="15336" width="11.7109375" style="43" customWidth="1"/>
    <col min="15337" max="15337" width="11.42578125" style="43" customWidth="1"/>
    <col min="15338" max="15338" width="11.5703125" style="43" bestFit="1" customWidth="1"/>
    <col min="15339" max="15339" width="11.85546875" style="43" customWidth="1"/>
    <col min="15340" max="15340" width="12" style="43" customWidth="1"/>
    <col min="15341" max="15572" width="9.140625" style="43"/>
    <col min="15573" max="15573" width="5.7109375" style="43" customWidth="1"/>
    <col min="15574" max="15574" width="6.85546875" style="43" customWidth="1"/>
    <col min="15575" max="15575" width="50.140625" style="43" customWidth="1"/>
    <col min="15576" max="15577" width="11.42578125" style="43" customWidth="1"/>
    <col min="15578" max="15581" width="0" style="43" hidden="1" customWidth="1"/>
    <col min="15582" max="15582" width="13.140625" style="43" customWidth="1"/>
    <col min="15583" max="15583" width="12.42578125" style="43" customWidth="1"/>
    <col min="15584" max="15584" width="12.28515625" style="43" customWidth="1"/>
    <col min="15585" max="15587" width="0" style="43" hidden="1" customWidth="1"/>
    <col min="15588" max="15588" width="12.7109375" style="43" customWidth="1"/>
    <col min="15589" max="15589" width="12.42578125" style="43" customWidth="1"/>
    <col min="15590" max="15590" width="13.28515625" style="43" customWidth="1"/>
    <col min="15591" max="15591" width="12.42578125" style="43" customWidth="1"/>
    <col min="15592" max="15592" width="11.7109375" style="43" customWidth="1"/>
    <col min="15593" max="15593" width="11.42578125" style="43" customWidth="1"/>
    <col min="15594" max="15594" width="11.5703125" style="43" bestFit="1" customWidth="1"/>
    <col min="15595" max="15595" width="11.85546875" style="43" customWidth="1"/>
    <col min="15596" max="15596" width="12" style="43" customWidth="1"/>
    <col min="15597" max="15828" width="9.140625" style="43"/>
    <col min="15829" max="15829" width="5.7109375" style="43" customWidth="1"/>
    <col min="15830" max="15830" width="6.85546875" style="43" customWidth="1"/>
    <col min="15831" max="15831" width="50.140625" style="43" customWidth="1"/>
    <col min="15832" max="15833" width="11.42578125" style="43" customWidth="1"/>
    <col min="15834" max="15837" width="0" style="43" hidden="1" customWidth="1"/>
    <col min="15838" max="15838" width="13.140625" style="43" customWidth="1"/>
    <col min="15839" max="15839" width="12.42578125" style="43" customWidth="1"/>
    <col min="15840" max="15840" width="12.28515625" style="43" customWidth="1"/>
    <col min="15841" max="15843" width="0" style="43" hidden="1" customWidth="1"/>
    <col min="15844" max="15844" width="12.7109375" style="43" customWidth="1"/>
    <col min="15845" max="15845" width="12.42578125" style="43" customWidth="1"/>
    <col min="15846" max="15846" width="13.28515625" style="43" customWidth="1"/>
    <col min="15847" max="15847" width="12.42578125" style="43" customWidth="1"/>
    <col min="15848" max="15848" width="11.7109375" style="43" customWidth="1"/>
    <col min="15849" max="15849" width="11.42578125" style="43" customWidth="1"/>
    <col min="15850" max="15850" width="11.5703125" style="43" bestFit="1" customWidth="1"/>
    <col min="15851" max="15851" width="11.85546875" style="43" customWidth="1"/>
    <col min="15852" max="15852" width="12" style="43" customWidth="1"/>
    <col min="15853" max="16084" width="9.140625" style="43"/>
    <col min="16085" max="16085" width="5.7109375" style="43" customWidth="1"/>
    <col min="16086" max="16086" width="6.85546875" style="43" customWidth="1"/>
    <col min="16087" max="16087" width="50.140625" style="43" customWidth="1"/>
    <col min="16088" max="16089" width="11.42578125" style="43" customWidth="1"/>
    <col min="16090" max="16093" width="0" style="43" hidden="1" customWidth="1"/>
    <col min="16094" max="16094" width="13.140625" style="43" customWidth="1"/>
    <col min="16095" max="16095" width="12.42578125" style="43" customWidth="1"/>
    <col min="16096" max="16096" width="12.28515625" style="43" customWidth="1"/>
    <col min="16097" max="16099" width="0" style="43" hidden="1" customWidth="1"/>
    <col min="16100" max="16100" width="12.7109375" style="43" customWidth="1"/>
    <col min="16101" max="16101" width="12.42578125" style="43" customWidth="1"/>
    <col min="16102" max="16102" width="13.28515625" style="43" customWidth="1"/>
    <col min="16103" max="16103" width="12.42578125" style="43" customWidth="1"/>
    <col min="16104" max="16104" width="11.7109375" style="43" customWidth="1"/>
    <col min="16105" max="16105" width="11.42578125" style="43" customWidth="1"/>
    <col min="16106" max="16106" width="11.5703125" style="43" bestFit="1" customWidth="1"/>
    <col min="16107" max="16107" width="11.85546875" style="43" customWidth="1"/>
    <col min="16108" max="16108" width="12" style="43" customWidth="1"/>
    <col min="16109" max="16384" width="9.140625" style="43"/>
  </cols>
  <sheetData>
    <row r="1" spans="1:49" ht="18.75" customHeight="1">
      <c r="A1" s="1740" t="s">
        <v>317</v>
      </c>
      <c r="B1" s="1740"/>
      <c r="C1" s="1740"/>
      <c r="D1" s="1740"/>
      <c r="E1" s="1740"/>
      <c r="F1" s="1740"/>
      <c r="G1" s="1740"/>
    </row>
    <row r="2" spans="1:49" ht="12" customHeight="1">
      <c r="A2" s="1602"/>
      <c r="B2" s="1602"/>
      <c r="C2" s="1602"/>
      <c r="D2" s="1602"/>
      <c r="E2" s="1602"/>
      <c r="F2" s="1602"/>
      <c r="G2" s="1602"/>
    </row>
    <row r="3" spans="1:49" ht="17.25" customHeight="1" thickBot="1">
      <c r="A3" s="1602"/>
      <c r="B3" s="1602"/>
      <c r="C3" s="1602"/>
      <c r="D3" s="1602"/>
      <c r="E3" s="1602"/>
      <c r="F3" s="1602"/>
      <c r="G3" s="1602"/>
    </row>
    <row r="4" spans="1:49" s="44" customFormat="1" ht="43.5" customHeight="1">
      <c r="A4" s="918" t="s">
        <v>319</v>
      </c>
      <c r="B4" s="1752" t="s">
        <v>318</v>
      </c>
      <c r="C4" s="1752"/>
      <c r="D4" s="919" t="s">
        <v>95</v>
      </c>
      <c r="E4" s="872" t="s">
        <v>149</v>
      </c>
      <c r="F4" s="873" t="s">
        <v>150</v>
      </c>
      <c r="G4" s="874" t="s">
        <v>151</v>
      </c>
    </row>
    <row r="5" spans="1:49" s="44" customFormat="1" ht="20.25" customHeight="1" thickBot="1">
      <c r="A5" s="1741" t="s">
        <v>320</v>
      </c>
      <c r="B5" s="1742"/>
      <c r="C5" s="1742"/>
      <c r="D5" s="1742"/>
      <c r="E5" s="920">
        <f>E6+E9+E15+E17+E28+E36</f>
        <v>6754776.1751715988</v>
      </c>
      <c r="F5" s="921">
        <f t="shared" ref="F5:G5" si="0">F6+F9+F15+F17+F28+F36</f>
        <v>7634568.1655115997</v>
      </c>
      <c r="G5" s="922">
        <f t="shared" si="0"/>
        <v>8128504.3655115999</v>
      </c>
    </row>
    <row r="6" spans="1:49" s="70" customFormat="1" ht="27" customHeight="1">
      <c r="A6" s="898">
        <v>1016</v>
      </c>
      <c r="B6" s="1746" t="s">
        <v>100</v>
      </c>
      <c r="C6" s="1747"/>
      <c r="D6" s="1747"/>
      <c r="E6" s="880">
        <f>SUM(E7:E8)</f>
        <v>1555569.9000000001</v>
      </c>
      <c r="F6" s="881">
        <f>SUM(F7:F8)</f>
        <v>1555569.9000000001</v>
      </c>
      <c r="G6" s="882">
        <f>SUM(G7:G8)</f>
        <v>1555569.9000000001</v>
      </c>
    </row>
    <row r="7" spans="1:49" ht="27">
      <c r="A7" s="866"/>
      <c r="B7" s="709">
        <v>1</v>
      </c>
      <c r="C7" s="371">
        <v>11001</v>
      </c>
      <c r="D7" s="519" t="s">
        <v>27</v>
      </c>
      <c r="E7" s="361">
        <v>45461.8</v>
      </c>
      <c r="F7" s="102">
        <v>45461.8</v>
      </c>
      <c r="G7" s="384">
        <v>45461.8</v>
      </c>
    </row>
    <row r="8" spans="1:49" ht="27.75" thickBot="1">
      <c r="A8" s="871"/>
      <c r="B8" s="899">
        <v>2</v>
      </c>
      <c r="C8" s="913">
        <v>11004</v>
      </c>
      <c r="D8" s="914" t="s">
        <v>146</v>
      </c>
      <c r="E8" s="875">
        <f>1640108.1-130000</f>
        <v>1510108.1</v>
      </c>
      <c r="F8" s="876">
        <f t="shared" ref="F8:G8" si="1">1640108.1-130000</f>
        <v>1510108.1</v>
      </c>
      <c r="G8" s="862">
        <f t="shared" si="1"/>
        <v>1510108.1</v>
      </c>
    </row>
    <row r="9" spans="1:49" s="70" customFormat="1" ht="37.5" customHeight="1">
      <c r="A9" s="915" t="s">
        <v>102</v>
      </c>
      <c r="B9" s="1746" t="s">
        <v>128</v>
      </c>
      <c r="C9" s="1747"/>
      <c r="D9" s="1748"/>
      <c r="E9" s="916">
        <f t="shared" ref="E9:G9" si="2">SUM(E10:E14)</f>
        <v>1135034.9000000001</v>
      </c>
      <c r="F9" s="887">
        <f t="shared" si="2"/>
        <v>1194603.3</v>
      </c>
      <c r="G9" s="917">
        <f t="shared" si="2"/>
        <v>1150771.1000000001</v>
      </c>
    </row>
    <row r="10" spans="1:49" ht="27">
      <c r="A10" s="854"/>
      <c r="B10" s="709">
        <v>3</v>
      </c>
      <c r="C10" s="373">
        <v>11001</v>
      </c>
      <c r="D10" s="470" t="s">
        <v>129</v>
      </c>
      <c r="E10" s="360">
        <v>1035950.3</v>
      </c>
      <c r="F10" s="72">
        <v>1042412.6</v>
      </c>
      <c r="G10" s="381">
        <v>1051686.5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49">
      <c r="A11" s="855"/>
      <c r="B11" s="709">
        <v>4</v>
      </c>
      <c r="C11" s="373">
        <v>11002</v>
      </c>
      <c r="D11" s="471" t="s">
        <v>130</v>
      </c>
      <c r="E11" s="360">
        <v>99084.6</v>
      </c>
      <c r="F11" s="72">
        <v>99084.6</v>
      </c>
      <c r="G11" s="381">
        <v>99084.6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</row>
    <row r="12" spans="1:49" ht="27">
      <c r="A12" s="855"/>
      <c r="B12" s="709"/>
      <c r="C12" s="373">
        <v>31001</v>
      </c>
      <c r="D12" s="470" t="s">
        <v>369</v>
      </c>
      <c r="E12" s="360">
        <v>0</v>
      </c>
      <c r="F12" s="72">
        <v>19106.099999999999</v>
      </c>
      <c r="G12" s="381">
        <v>0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</row>
    <row r="13" spans="1:49" ht="27">
      <c r="A13" s="855"/>
      <c r="B13" s="709"/>
      <c r="C13" s="373">
        <v>31002</v>
      </c>
      <c r="D13" s="470" t="s">
        <v>177</v>
      </c>
      <c r="E13" s="360">
        <v>0</v>
      </c>
      <c r="F13" s="72">
        <v>33000</v>
      </c>
      <c r="G13" s="381">
        <v>0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49" ht="27.75" thickBot="1">
      <c r="A14" s="871"/>
      <c r="B14" s="709"/>
      <c r="C14" s="859">
        <v>31003</v>
      </c>
      <c r="D14" s="904" t="s">
        <v>178</v>
      </c>
      <c r="E14" s="810">
        <v>0</v>
      </c>
      <c r="F14" s="811">
        <v>1000</v>
      </c>
      <c r="G14" s="812">
        <v>0</v>
      </c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49" s="70" customFormat="1" ht="24" customHeight="1">
      <c r="A15" s="901" t="s">
        <v>103</v>
      </c>
      <c r="B15" s="1746" t="s">
        <v>156</v>
      </c>
      <c r="C15" s="1747"/>
      <c r="D15" s="1748"/>
      <c r="E15" s="880">
        <f t="shared" ref="E15:G15" si="3">+E16</f>
        <v>324328</v>
      </c>
      <c r="F15" s="881">
        <f t="shared" si="3"/>
        <v>374328</v>
      </c>
      <c r="G15" s="882">
        <f t="shared" si="3"/>
        <v>374328</v>
      </c>
    </row>
    <row r="16" spans="1:49" s="236" customFormat="1" ht="17.25" thickBot="1">
      <c r="A16" s="906"/>
      <c r="B16" s="907">
        <v>5</v>
      </c>
      <c r="C16" s="908">
        <v>12001</v>
      </c>
      <c r="D16" s="909" t="s">
        <v>105</v>
      </c>
      <c r="E16" s="910">
        <v>324328</v>
      </c>
      <c r="F16" s="911">
        <v>374328</v>
      </c>
      <c r="G16" s="912">
        <v>374328</v>
      </c>
    </row>
    <row r="17" spans="1:7" s="70" customFormat="1" ht="37.5" customHeight="1">
      <c r="A17" s="901" t="s">
        <v>106</v>
      </c>
      <c r="B17" s="1747" t="s">
        <v>107</v>
      </c>
      <c r="C17" s="1747"/>
      <c r="D17" s="1748"/>
      <c r="E17" s="886">
        <f>SUM(E18:E27)</f>
        <v>1254189.9999999998</v>
      </c>
      <c r="F17" s="887">
        <f>SUM(F18:F27)</f>
        <v>1254189.9999999998</v>
      </c>
      <c r="G17" s="888">
        <f>SUM(G18:G27)</f>
        <v>1254189.9999999998</v>
      </c>
    </row>
    <row r="18" spans="1:7">
      <c r="A18" s="92"/>
      <c r="B18" s="706">
        <v>6</v>
      </c>
      <c r="C18" s="375">
        <v>11002</v>
      </c>
      <c r="D18" s="471" t="s">
        <v>109</v>
      </c>
      <c r="E18" s="361">
        <v>208238.5</v>
      </c>
      <c r="F18" s="102">
        <v>208238.5</v>
      </c>
      <c r="G18" s="384">
        <v>208238.5</v>
      </c>
    </row>
    <row r="19" spans="1:7" ht="27">
      <c r="A19" s="92"/>
      <c r="B19" s="706">
        <v>7</v>
      </c>
      <c r="C19" s="375">
        <v>11003</v>
      </c>
      <c r="D19" s="471" t="s">
        <v>110</v>
      </c>
      <c r="E19" s="361">
        <v>7590.4</v>
      </c>
      <c r="F19" s="102">
        <v>7590.4</v>
      </c>
      <c r="G19" s="384">
        <v>7590.4</v>
      </c>
    </row>
    <row r="20" spans="1:7" ht="40.5">
      <c r="A20" s="92"/>
      <c r="B20" s="706">
        <v>8</v>
      </c>
      <c r="C20" s="375">
        <v>11004</v>
      </c>
      <c r="D20" s="470" t="s">
        <v>111</v>
      </c>
      <c r="E20" s="451">
        <v>303897.7</v>
      </c>
      <c r="F20" s="376">
        <v>303897.7</v>
      </c>
      <c r="G20" s="452">
        <v>303897.7</v>
      </c>
    </row>
    <row r="21" spans="1:7" ht="40.5">
      <c r="A21" s="92"/>
      <c r="B21" s="706">
        <v>9</v>
      </c>
      <c r="C21" s="375">
        <v>11005</v>
      </c>
      <c r="D21" s="471" t="s">
        <v>112</v>
      </c>
      <c r="E21" s="451">
        <v>164366.29999999999</v>
      </c>
      <c r="F21" s="376">
        <v>164366.29999999999</v>
      </c>
      <c r="G21" s="452">
        <v>164366.29999999999</v>
      </c>
    </row>
    <row r="22" spans="1:7" ht="40.5">
      <c r="A22" s="92"/>
      <c r="B22" s="706">
        <v>10</v>
      </c>
      <c r="C22" s="375">
        <v>11006</v>
      </c>
      <c r="D22" s="471" t="s">
        <v>113</v>
      </c>
      <c r="E22" s="451">
        <v>185280.7</v>
      </c>
      <c r="F22" s="376">
        <v>185280.7</v>
      </c>
      <c r="G22" s="452">
        <v>185280.7</v>
      </c>
    </row>
    <row r="23" spans="1:7" ht="27">
      <c r="A23" s="92"/>
      <c r="B23" s="706">
        <v>11</v>
      </c>
      <c r="C23" s="375">
        <v>11007</v>
      </c>
      <c r="D23" s="471" t="s">
        <v>114</v>
      </c>
      <c r="E23" s="476">
        <v>152887.29999999999</v>
      </c>
      <c r="F23" s="477">
        <v>152887.29999999999</v>
      </c>
      <c r="G23" s="478">
        <v>152887.29999999999</v>
      </c>
    </row>
    <row r="24" spans="1:7" ht="40.5">
      <c r="A24" s="92"/>
      <c r="B24" s="706">
        <v>12</v>
      </c>
      <c r="C24" s="375">
        <v>11008</v>
      </c>
      <c r="D24" s="471" t="s">
        <v>175</v>
      </c>
      <c r="E24" s="451">
        <v>55404.9</v>
      </c>
      <c r="F24" s="376">
        <v>55404.9</v>
      </c>
      <c r="G24" s="452">
        <v>55404.9</v>
      </c>
    </row>
    <row r="25" spans="1:7" ht="40.5">
      <c r="A25" s="92"/>
      <c r="B25" s="706">
        <v>13</v>
      </c>
      <c r="C25" s="375">
        <v>11010</v>
      </c>
      <c r="D25" s="471" t="s">
        <v>115</v>
      </c>
      <c r="E25" s="451">
        <v>169524.2</v>
      </c>
      <c r="F25" s="376">
        <v>169524.2</v>
      </c>
      <c r="G25" s="452">
        <v>169524.2</v>
      </c>
    </row>
    <row r="26" spans="1:7" ht="27.75" thickBot="1">
      <c r="A26" s="902"/>
      <c r="B26" s="706">
        <v>14</v>
      </c>
      <c r="C26" s="903">
        <v>12001</v>
      </c>
      <c r="D26" s="904" t="s">
        <v>16</v>
      </c>
      <c r="E26" s="889">
        <v>7000</v>
      </c>
      <c r="F26" s="890">
        <v>7000</v>
      </c>
      <c r="G26" s="891">
        <v>7000</v>
      </c>
    </row>
    <row r="27" spans="1:7" ht="0.75" customHeight="1" thickBot="1">
      <c r="A27" s="870"/>
      <c r="B27" s="892"/>
      <c r="C27" s="893">
        <v>21001</v>
      </c>
      <c r="D27" s="894" t="s">
        <v>154</v>
      </c>
      <c r="E27" s="883"/>
      <c r="F27" s="884"/>
      <c r="G27" s="885"/>
    </row>
    <row r="28" spans="1:7" s="235" customFormat="1" ht="22.5" customHeight="1">
      <c r="A28" s="898" t="s">
        <v>117</v>
      </c>
      <c r="B28" s="1746" t="s">
        <v>118</v>
      </c>
      <c r="C28" s="1747"/>
      <c r="D28" s="1748"/>
      <c r="E28" s="880">
        <f t="shared" ref="E28:G28" si="4">SUM(E29:E35)</f>
        <v>2140786.2751715998</v>
      </c>
      <c r="F28" s="881">
        <f t="shared" si="4"/>
        <v>2911009.8655115999</v>
      </c>
      <c r="G28" s="882">
        <f t="shared" si="4"/>
        <v>3448778.2655116003</v>
      </c>
    </row>
    <row r="29" spans="1:7" ht="27">
      <c r="A29" s="866"/>
      <c r="B29" s="709">
        <v>15</v>
      </c>
      <c r="C29" s="373">
        <v>11001</v>
      </c>
      <c r="D29" s="471" t="s">
        <v>119</v>
      </c>
      <c r="E29" s="361">
        <v>243610.07517160004</v>
      </c>
      <c r="F29" s="102">
        <v>245874.36551160004</v>
      </c>
      <c r="G29" s="384">
        <v>245874.36551160004</v>
      </c>
    </row>
    <row r="30" spans="1:7">
      <c r="A30" s="867"/>
      <c r="B30" s="709">
        <v>16</v>
      </c>
      <c r="C30" s="373">
        <v>11002</v>
      </c>
      <c r="D30" s="471" t="s">
        <v>25</v>
      </c>
      <c r="E30" s="360">
        <v>1335485.8999999999</v>
      </c>
      <c r="F30" s="72">
        <v>1335485.8999999999</v>
      </c>
      <c r="G30" s="381">
        <v>1335485.8999999999</v>
      </c>
    </row>
    <row r="31" spans="1:7">
      <c r="A31" s="867"/>
      <c r="B31" s="709"/>
      <c r="C31" s="373">
        <v>11003</v>
      </c>
      <c r="D31" s="471" t="s">
        <v>120</v>
      </c>
      <c r="E31" s="360">
        <v>0</v>
      </c>
      <c r="F31" s="72">
        <v>15000</v>
      </c>
      <c r="G31" s="381">
        <v>15000</v>
      </c>
    </row>
    <row r="32" spans="1:7">
      <c r="A32" s="867"/>
      <c r="B32" s="709">
        <v>17</v>
      </c>
      <c r="C32" s="373">
        <v>11004</v>
      </c>
      <c r="D32" s="469" t="s">
        <v>121</v>
      </c>
      <c r="E32" s="360">
        <v>43710.9</v>
      </c>
      <c r="F32" s="72">
        <v>95400</v>
      </c>
      <c r="G32" s="381">
        <v>95400</v>
      </c>
    </row>
    <row r="33" spans="1:7" ht="23.25" hidden="1" customHeight="1">
      <c r="A33" s="867"/>
      <c r="B33" s="709">
        <v>22</v>
      </c>
      <c r="C33" s="373">
        <v>11005</v>
      </c>
      <c r="D33" s="471" t="s">
        <v>122</v>
      </c>
      <c r="E33" s="360">
        <v>0</v>
      </c>
      <c r="F33" s="72">
        <v>0</v>
      </c>
      <c r="G33" s="381">
        <v>0</v>
      </c>
    </row>
    <row r="34" spans="1:7">
      <c r="A34" s="867"/>
      <c r="B34" s="709">
        <v>18</v>
      </c>
      <c r="C34" s="373">
        <v>32001</v>
      </c>
      <c r="D34" s="471" t="s">
        <v>123</v>
      </c>
      <c r="E34" s="360">
        <v>413011.7</v>
      </c>
      <c r="F34" s="72">
        <v>997855</v>
      </c>
      <c r="G34" s="381">
        <v>1543296.8</v>
      </c>
    </row>
    <row r="35" spans="1:7" ht="17.25" thickBot="1">
      <c r="A35" s="871"/>
      <c r="B35" s="709">
        <v>19</v>
      </c>
      <c r="C35" s="859">
        <v>32002</v>
      </c>
      <c r="D35" s="900" t="s">
        <v>26</v>
      </c>
      <c r="E35" s="810">
        <v>104967.7</v>
      </c>
      <c r="F35" s="811">
        <v>221394.6</v>
      </c>
      <c r="G35" s="812">
        <v>213721.2</v>
      </c>
    </row>
    <row r="36" spans="1:7" s="235" customFormat="1" ht="23.25" customHeight="1">
      <c r="A36" s="708" t="s">
        <v>124</v>
      </c>
      <c r="B36" s="1749" t="s">
        <v>125</v>
      </c>
      <c r="C36" s="1750"/>
      <c r="D36" s="1751"/>
      <c r="E36" s="895">
        <f t="shared" ref="E36:G36" si="5">SUM(E37:E38)</f>
        <v>344867.1</v>
      </c>
      <c r="F36" s="896">
        <f t="shared" si="5"/>
        <v>344867.1</v>
      </c>
      <c r="G36" s="897">
        <f t="shared" si="5"/>
        <v>344867.1</v>
      </c>
    </row>
    <row r="37" spans="1:7">
      <c r="A37" s="1626"/>
      <c r="B37" s="868">
        <v>20</v>
      </c>
      <c r="C37" s="373">
        <v>11001</v>
      </c>
      <c r="D37" s="475" t="s">
        <v>125</v>
      </c>
      <c r="E37" s="360">
        <v>42303.1</v>
      </c>
      <c r="F37" s="72">
        <v>42303.1</v>
      </c>
      <c r="G37" s="381">
        <v>42303.1</v>
      </c>
    </row>
    <row r="38" spans="1:7" ht="17.25" thickBot="1">
      <c r="A38" s="1753"/>
      <c r="B38" s="869">
        <v>21</v>
      </c>
      <c r="C38" s="905">
        <v>11002</v>
      </c>
      <c r="D38" s="923" t="s">
        <v>126</v>
      </c>
      <c r="E38" s="877">
        <v>302564</v>
      </c>
      <c r="F38" s="878">
        <v>302564</v>
      </c>
      <c r="G38" s="879">
        <v>302564</v>
      </c>
    </row>
    <row r="39" spans="1:7" ht="26.25" customHeight="1" thickBot="1">
      <c r="A39" s="1743" t="s">
        <v>321</v>
      </c>
      <c r="B39" s="1744"/>
      <c r="C39" s="1744"/>
      <c r="D39" s="1745"/>
      <c r="E39" s="926">
        <v>0</v>
      </c>
      <c r="F39" s="924">
        <v>0</v>
      </c>
      <c r="G39" s="925">
        <v>0</v>
      </c>
    </row>
    <row r="40" spans="1:7" ht="80.25" customHeight="1">
      <c r="B40" s="1608"/>
      <c r="C40" s="1608"/>
      <c r="D40" s="1608"/>
      <c r="E40" s="1608"/>
      <c r="F40" s="1608"/>
      <c r="G40" s="1608"/>
    </row>
    <row r="41" spans="1:7" ht="36" customHeight="1"/>
    <row r="42" spans="1:7" ht="21" customHeight="1"/>
    <row r="43" spans="1:7" ht="26.25" customHeight="1"/>
    <row r="44" spans="1:7" ht="38.25" customHeight="1"/>
    <row r="45" spans="1:7" ht="33" customHeight="1">
      <c r="E45" s="1613"/>
      <c r="F45" s="1613"/>
      <c r="G45" s="1613"/>
    </row>
    <row r="46" spans="1:7" ht="48.75" customHeight="1">
      <c r="E46" s="1613"/>
      <c r="F46" s="1613"/>
      <c r="G46" s="1613"/>
    </row>
    <row r="47" spans="1:7" ht="33" customHeight="1">
      <c r="E47" s="1607"/>
      <c r="F47" s="1607"/>
      <c r="G47" s="1607"/>
    </row>
    <row r="48" spans="1:7" ht="34.5" customHeight="1">
      <c r="E48" s="1607"/>
      <c r="F48" s="1607"/>
      <c r="G48" s="1607"/>
    </row>
    <row r="49" spans="1:7" ht="27.75" customHeight="1">
      <c r="E49" s="1607"/>
      <c r="F49" s="1607"/>
      <c r="G49" s="1607"/>
    </row>
    <row r="50" spans="1:7" ht="24.75" customHeight="1"/>
    <row r="55" spans="1:7" ht="93" customHeight="1">
      <c r="A55" s="43"/>
      <c r="B55" s="43"/>
      <c r="C55" s="43"/>
      <c r="D55" s="43"/>
      <c r="E55" s="101"/>
      <c r="F55" s="43"/>
      <c r="G55" s="43"/>
    </row>
    <row r="56" spans="1:7" ht="55.5" customHeight="1">
      <c r="A56" s="43"/>
      <c r="B56" s="43"/>
      <c r="C56" s="43"/>
      <c r="D56" s="43"/>
      <c r="E56" s="101"/>
      <c r="F56" s="43"/>
      <c r="G56" s="43"/>
    </row>
  </sheetData>
  <mergeCells count="16">
    <mergeCell ref="B40:G40"/>
    <mergeCell ref="E45:G45"/>
    <mergeCell ref="E46:G46"/>
    <mergeCell ref="E47:G49"/>
    <mergeCell ref="A1:G1"/>
    <mergeCell ref="A5:D5"/>
    <mergeCell ref="A39:D39"/>
    <mergeCell ref="B9:D9"/>
    <mergeCell ref="B15:D15"/>
    <mergeCell ref="B17:D17"/>
    <mergeCell ref="B28:D28"/>
    <mergeCell ref="B36:D36"/>
    <mergeCell ref="B4:C4"/>
    <mergeCell ref="B6:D6"/>
    <mergeCell ref="A2:G3"/>
    <mergeCell ref="A37:A38"/>
  </mergeCells>
  <pageMargins left="0.24" right="0.16" top="0.2" bottom="0.2" header="0.2" footer="0.26"/>
  <pageSetup paperSize="9" scale="59" orientation="landscape" verticalDpi="0" r:id="rId1"/>
  <ignoredErrors>
    <ignoredError sqref="E4:G4 A15 A17 A9:D10" numberStoredAsText="1"/>
    <ignoredError sqref="E36:G3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0.39997558519241921"/>
  </sheetPr>
  <dimension ref="B1:L29"/>
  <sheetViews>
    <sheetView zoomScale="90" zoomScaleNormal="90" workbookViewId="0">
      <selection activeCell="B14" sqref="B14"/>
    </sheetView>
  </sheetViews>
  <sheetFormatPr defaultRowHeight="15"/>
  <cols>
    <col min="1" max="1" width="4.28515625" customWidth="1"/>
    <col min="2" max="2" width="48" customWidth="1"/>
    <col min="3" max="3" width="21.42578125" style="546" customWidth="1"/>
    <col min="4" max="4" width="18.140625" customWidth="1"/>
    <col min="5" max="5" width="16.28515625" customWidth="1"/>
    <col min="6" max="6" width="17.42578125" customWidth="1"/>
    <col min="7" max="7" width="17" customWidth="1"/>
    <col min="8" max="8" width="11.140625" customWidth="1"/>
    <col min="9" max="9" width="42.140625" customWidth="1"/>
    <col min="10" max="10" width="13.5703125" customWidth="1"/>
    <col min="11" max="11" width="11.5703125" customWidth="1"/>
    <col min="258" max="258" width="46.85546875" customWidth="1"/>
    <col min="259" max="259" width="21.42578125" customWidth="1"/>
    <col min="260" max="260" width="18.140625" customWidth="1"/>
    <col min="261" max="261" width="14.5703125" customWidth="1"/>
    <col min="262" max="262" width="13.85546875" customWidth="1"/>
    <col min="263" max="263" width="15" customWidth="1"/>
    <col min="514" max="514" width="46.85546875" customWidth="1"/>
    <col min="515" max="515" width="21.42578125" customWidth="1"/>
    <col min="516" max="516" width="18.140625" customWidth="1"/>
    <col min="517" max="517" width="14.5703125" customWidth="1"/>
    <col min="518" max="518" width="13.85546875" customWidth="1"/>
    <col min="519" max="519" width="15" customWidth="1"/>
    <col min="770" max="770" width="46.85546875" customWidth="1"/>
    <col min="771" max="771" width="21.42578125" customWidth="1"/>
    <col min="772" max="772" width="18.140625" customWidth="1"/>
    <col min="773" max="773" width="14.5703125" customWidth="1"/>
    <col min="774" max="774" width="13.85546875" customWidth="1"/>
    <col min="775" max="775" width="15" customWidth="1"/>
    <col min="1026" max="1026" width="46.85546875" customWidth="1"/>
    <col min="1027" max="1027" width="21.42578125" customWidth="1"/>
    <col min="1028" max="1028" width="18.140625" customWidth="1"/>
    <col min="1029" max="1029" width="14.5703125" customWidth="1"/>
    <col min="1030" max="1030" width="13.85546875" customWidth="1"/>
    <col min="1031" max="1031" width="15" customWidth="1"/>
    <col min="1282" max="1282" width="46.85546875" customWidth="1"/>
    <col min="1283" max="1283" width="21.42578125" customWidth="1"/>
    <col min="1284" max="1284" width="18.140625" customWidth="1"/>
    <col min="1285" max="1285" width="14.5703125" customWidth="1"/>
    <col min="1286" max="1286" width="13.85546875" customWidth="1"/>
    <col min="1287" max="1287" width="15" customWidth="1"/>
    <col min="1538" max="1538" width="46.85546875" customWidth="1"/>
    <col min="1539" max="1539" width="21.42578125" customWidth="1"/>
    <col min="1540" max="1540" width="18.140625" customWidth="1"/>
    <col min="1541" max="1541" width="14.5703125" customWidth="1"/>
    <col min="1542" max="1542" width="13.85546875" customWidth="1"/>
    <col min="1543" max="1543" width="15" customWidth="1"/>
    <col min="1794" max="1794" width="46.85546875" customWidth="1"/>
    <col min="1795" max="1795" width="21.42578125" customWidth="1"/>
    <col min="1796" max="1796" width="18.140625" customWidth="1"/>
    <col min="1797" max="1797" width="14.5703125" customWidth="1"/>
    <col min="1798" max="1798" width="13.85546875" customWidth="1"/>
    <col min="1799" max="1799" width="15" customWidth="1"/>
    <col min="2050" max="2050" width="46.85546875" customWidth="1"/>
    <col min="2051" max="2051" width="21.42578125" customWidth="1"/>
    <col min="2052" max="2052" width="18.140625" customWidth="1"/>
    <col min="2053" max="2053" width="14.5703125" customWidth="1"/>
    <col min="2054" max="2054" width="13.85546875" customWidth="1"/>
    <col min="2055" max="2055" width="15" customWidth="1"/>
    <col min="2306" max="2306" width="46.85546875" customWidth="1"/>
    <col min="2307" max="2307" width="21.42578125" customWidth="1"/>
    <col min="2308" max="2308" width="18.140625" customWidth="1"/>
    <col min="2309" max="2309" width="14.5703125" customWidth="1"/>
    <col min="2310" max="2310" width="13.85546875" customWidth="1"/>
    <col min="2311" max="2311" width="15" customWidth="1"/>
    <col min="2562" max="2562" width="46.85546875" customWidth="1"/>
    <col min="2563" max="2563" width="21.42578125" customWidth="1"/>
    <col min="2564" max="2564" width="18.140625" customWidth="1"/>
    <col min="2565" max="2565" width="14.5703125" customWidth="1"/>
    <col min="2566" max="2566" width="13.85546875" customWidth="1"/>
    <col min="2567" max="2567" width="15" customWidth="1"/>
    <col min="2818" max="2818" width="46.85546875" customWidth="1"/>
    <col min="2819" max="2819" width="21.42578125" customWidth="1"/>
    <col min="2820" max="2820" width="18.140625" customWidth="1"/>
    <col min="2821" max="2821" width="14.5703125" customWidth="1"/>
    <col min="2822" max="2822" width="13.85546875" customWidth="1"/>
    <col min="2823" max="2823" width="15" customWidth="1"/>
    <col min="3074" max="3074" width="46.85546875" customWidth="1"/>
    <col min="3075" max="3075" width="21.42578125" customWidth="1"/>
    <col min="3076" max="3076" width="18.140625" customWidth="1"/>
    <col min="3077" max="3077" width="14.5703125" customWidth="1"/>
    <col min="3078" max="3078" width="13.85546875" customWidth="1"/>
    <col min="3079" max="3079" width="15" customWidth="1"/>
    <col min="3330" max="3330" width="46.85546875" customWidth="1"/>
    <col min="3331" max="3331" width="21.42578125" customWidth="1"/>
    <col min="3332" max="3332" width="18.140625" customWidth="1"/>
    <col min="3333" max="3333" width="14.5703125" customWidth="1"/>
    <col min="3334" max="3334" width="13.85546875" customWidth="1"/>
    <col min="3335" max="3335" width="15" customWidth="1"/>
    <col min="3586" max="3586" width="46.85546875" customWidth="1"/>
    <col min="3587" max="3587" width="21.42578125" customWidth="1"/>
    <col min="3588" max="3588" width="18.140625" customWidth="1"/>
    <col min="3589" max="3589" width="14.5703125" customWidth="1"/>
    <col min="3590" max="3590" width="13.85546875" customWidth="1"/>
    <col min="3591" max="3591" width="15" customWidth="1"/>
    <col min="3842" max="3842" width="46.85546875" customWidth="1"/>
    <col min="3843" max="3843" width="21.42578125" customWidth="1"/>
    <col min="3844" max="3844" width="18.140625" customWidth="1"/>
    <col min="3845" max="3845" width="14.5703125" customWidth="1"/>
    <col min="3846" max="3846" width="13.85546875" customWidth="1"/>
    <col min="3847" max="3847" width="15" customWidth="1"/>
    <col min="4098" max="4098" width="46.85546875" customWidth="1"/>
    <col min="4099" max="4099" width="21.42578125" customWidth="1"/>
    <col min="4100" max="4100" width="18.140625" customWidth="1"/>
    <col min="4101" max="4101" width="14.5703125" customWidth="1"/>
    <col min="4102" max="4102" width="13.85546875" customWidth="1"/>
    <col min="4103" max="4103" width="15" customWidth="1"/>
    <col min="4354" max="4354" width="46.85546875" customWidth="1"/>
    <col min="4355" max="4355" width="21.42578125" customWidth="1"/>
    <col min="4356" max="4356" width="18.140625" customWidth="1"/>
    <col min="4357" max="4357" width="14.5703125" customWidth="1"/>
    <col min="4358" max="4358" width="13.85546875" customWidth="1"/>
    <col min="4359" max="4359" width="15" customWidth="1"/>
    <col min="4610" max="4610" width="46.85546875" customWidth="1"/>
    <col min="4611" max="4611" width="21.42578125" customWidth="1"/>
    <col min="4612" max="4612" width="18.140625" customWidth="1"/>
    <col min="4613" max="4613" width="14.5703125" customWidth="1"/>
    <col min="4614" max="4614" width="13.85546875" customWidth="1"/>
    <col min="4615" max="4615" width="15" customWidth="1"/>
    <col min="4866" max="4866" width="46.85546875" customWidth="1"/>
    <col min="4867" max="4867" width="21.42578125" customWidth="1"/>
    <col min="4868" max="4868" width="18.140625" customWidth="1"/>
    <col min="4869" max="4869" width="14.5703125" customWidth="1"/>
    <col min="4870" max="4870" width="13.85546875" customWidth="1"/>
    <col min="4871" max="4871" width="15" customWidth="1"/>
    <col min="5122" max="5122" width="46.85546875" customWidth="1"/>
    <col min="5123" max="5123" width="21.42578125" customWidth="1"/>
    <col min="5124" max="5124" width="18.140625" customWidth="1"/>
    <col min="5125" max="5125" width="14.5703125" customWidth="1"/>
    <col min="5126" max="5126" width="13.85546875" customWidth="1"/>
    <col min="5127" max="5127" width="15" customWidth="1"/>
    <col min="5378" max="5378" width="46.85546875" customWidth="1"/>
    <col min="5379" max="5379" width="21.42578125" customWidth="1"/>
    <col min="5380" max="5380" width="18.140625" customWidth="1"/>
    <col min="5381" max="5381" width="14.5703125" customWidth="1"/>
    <col min="5382" max="5382" width="13.85546875" customWidth="1"/>
    <col min="5383" max="5383" width="15" customWidth="1"/>
    <col min="5634" max="5634" width="46.85546875" customWidth="1"/>
    <col min="5635" max="5635" width="21.42578125" customWidth="1"/>
    <col min="5636" max="5636" width="18.140625" customWidth="1"/>
    <col min="5637" max="5637" width="14.5703125" customWidth="1"/>
    <col min="5638" max="5638" width="13.85546875" customWidth="1"/>
    <col min="5639" max="5639" width="15" customWidth="1"/>
    <col min="5890" max="5890" width="46.85546875" customWidth="1"/>
    <col min="5891" max="5891" width="21.42578125" customWidth="1"/>
    <col min="5892" max="5892" width="18.140625" customWidth="1"/>
    <col min="5893" max="5893" width="14.5703125" customWidth="1"/>
    <col min="5894" max="5894" width="13.85546875" customWidth="1"/>
    <col min="5895" max="5895" width="15" customWidth="1"/>
    <col min="6146" max="6146" width="46.85546875" customWidth="1"/>
    <col min="6147" max="6147" width="21.42578125" customWidth="1"/>
    <col min="6148" max="6148" width="18.140625" customWidth="1"/>
    <col min="6149" max="6149" width="14.5703125" customWidth="1"/>
    <col min="6150" max="6150" width="13.85546875" customWidth="1"/>
    <col min="6151" max="6151" width="15" customWidth="1"/>
    <col min="6402" max="6402" width="46.85546875" customWidth="1"/>
    <col min="6403" max="6403" width="21.42578125" customWidth="1"/>
    <col min="6404" max="6404" width="18.140625" customWidth="1"/>
    <col min="6405" max="6405" width="14.5703125" customWidth="1"/>
    <col min="6406" max="6406" width="13.85546875" customWidth="1"/>
    <col min="6407" max="6407" width="15" customWidth="1"/>
    <col min="6658" max="6658" width="46.85546875" customWidth="1"/>
    <col min="6659" max="6659" width="21.42578125" customWidth="1"/>
    <col min="6660" max="6660" width="18.140625" customWidth="1"/>
    <col min="6661" max="6661" width="14.5703125" customWidth="1"/>
    <col min="6662" max="6662" width="13.85546875" customWidth="1"/>
    <col min="6663" max="6663" width="15" customWidth="1"/>
    <col min="6914" max="6914" width="46.85546875" customWidth="1"/>
    <col min="6915" max="6915" width="21.42578125" customWidth="1"/>
    <col min="6916" max="6916" width="18.140625" customWidth="1"/>
    <col min="6917" max="6917" width="14.5703125" customWidth="1"/>
    <col min="6918" max="6918" width="13.85546875" customWidth="1"/>
    <col min="6919" max="6919" width="15" customWidth="1"/>
    <col min="7170" max="7170" width="46.85546875" customWidth="1"/>
    <col min="7171" max="7171" width="21.42578125" customWidth="1"/>
    <col min="7172" max="7172" width="18.140625" customWidth="1"/>
    <col min="7173" max="7173" width="14.5703125" customWidth="1"/>
    <col min="7174" max="7174" width="13.85546875" customWidth="1"/>
    <col min="7175" max="7175" width="15" customWidth="1"/>
    <col min="7426" max="7426" width="46.85546875" customWidth="1"/>
    <col min="7427" max="7427" width="21.42578125" customWidth="1"/>
    <col min="7428" max="7428" width="18.140625" customWidth="1"/>
    <col min="7429" max="7429" width="14.5703125" customWidth="1"/>
    <col min="7430" max="7430" width="13.85546875" customWidth="1"/>
    <col min="7431" max="7431" width="15" customWidth="1"/>
    <col min="7682" max="7682" width="46.85546875" customWidth="1"/>
    <col min="7683" max="7683" width="21.42578125" customWidth="1"/>
    <col min="7684" max="7684" width="18.140625" customWidth="1"/>
    <col min="7685" max="7685" width="14.5703125" customWidth="1"/>
    <col min="7686" max="7686" width="13.85546875" customWidth="1"/>
    <col min="7687" max="7687" width="15" customWidth="1"/>
    <col min="7938" max="7938" width="46.85546875" customWidth="1"/>
    <col min="7939" max="7939" width="21.42578125" customWidth="1"/>
    <col min="7940" max="7940" width="18.140625" customWidth="1"/>
    <col min="7941" max="7941" width="14.5703125" customWidth="1"/>
    <col min="7942" max="7942" width="13.85546875" customWidth="1"/>
    <col min="7943" max="7943" width="15" customWidth="1"/>
    <col min="8194" max="8194" width="46.85546875" customWidth="1"/>
    <col min="8195" max="8195" width="21.42578125" customWidth="1"/>
    <col min="8196" max="8196" width="18.140625" customWidth="1"/>
    <col min="8197" max="8197" width="14.5703125" customWidth="1"/>
    <col min="8198" max="8198" width="13.85546875" customWidth="1"/>
    <col min="8199" max="8199" width="15" customWidth="1"/>
    <col min="8450" max="8450" width="46.85546875" customWidth="1"/>
    <col min="8451" max="8451" width="21.42578125" customWidth="1"/>
    <col min="8452" max="8452" width="18.140625" customWidth="1"/>
    <col min="8453" max="8453" width="14.5703125" customWidth="1"/>
    <col min="8454" max="8454" width="13.85546875" customWidth="1"/>
    <col min="8455" max="8455" width="15" customWidth="1"/>
    <col min="8706" max="8706" width="46.85546875" customWidth="1"/>
    <col min="8707" max="8707" width="21.42578125" customWidth="1"/>
    <col min="8708" max="8708" width="18.140625" customWidth="1"/>
    <col min="8709" max="8709" width="14.5703125" customWidth="1"/>
    <col min="8710" max="8710" width="13.85546875" customWidth="1"/>
    <col min="8711" max="8711" width="15" customWidth="1"/>
    <col min="8962" max="8962" width="46.85546875" customWidth="1"/>
    <col min="8963" max="8963" width="21.42578125" customWidth="1"/>
    <col min="8964" max="8964" width="18.140625" customWidth="1"/>
    <col min="8965" max="8965" width="14.5703125" customWidth="1"/>
    <col min="8966" max="8966" width="13.85546875" customWidth="1"/>
    <col min="8967" max="8967" width="15" customWidth="1"/>
    <col min="9218" max="9218" width="46.85546875" customWidth="1"/>
    <col min="9219" max="9219" width="21.42578125" customWidth="1"/>
    <col min="9220" max="9220" width="18.140625" customWidth="1"/>
    <col min="9221" max="9221" width="14.5703125" customWidth="1"/>
    <col min="9222" max="9222" width="13.85546875" customWidth="1"/>
    <col min="9223" max="9223" width="15" customWidth="1"/>
    <col min="9474" max="9474" width="46.85546875" customWidth="1"/>
    <col min="9475" max="9475" width="21.42578125" customWidth="1"/>
    <col min="9476" max="9476" width="18.140625" customWidth="1"/>
    <col min="9477" max="9477" width="14.5703125" customWidth="1"/>
    <col min="9478" max="9478" width="13.85546875" customWidth="1"/>
    <col min="9479" max="9479" width="15" customWidth="1"/>
    <col min="9730" max="9730" width="46.85546875" customWidth="1"/>
    <col min="9731" max="9731" width="21.42578125" customWidth="1"/>
    <col min="9732" max="9732" width="18.140625" customWidth="1"/>
    <col min="9733" max="9733" width="14.5703125" customWidth="1"/>
    <col min="9734" max="9734" width="13.85546875" customWidth="1"/>
    <col min="9735" max="9735" width="15" customWidth="1"/>
    <col min="9986" max="9986" width="46.85546875" customWidth="1"/>
    <col min="9987" max="9987" width="21.42578125" customWidth="1"/>
    <col min="9988" max="9988" width="18.140625" customWidth="1"/>
    <col min="9989" max="9989" width="14.5703125" customWidth="1"/>
    <col min="9990" max="9990" width="13.85546875" customWidth="1"/>
    <col min="9991" max="9991" width="15" customWidth="1"/>
    <col min="10242" max="10242" width="46.85546875" customWidth="1"/>
    <col min="10243" max="10243" width="21.42578125" customWidth="1"/>
    <col min="10244" max="10244" width="18.140625" customWidth="1"/>
    <col min="10245" max="10245" width="14.5703125" customWidth="1"/>
    <col min="10246" max="10246" width="13.85546875" customWidth="1"/>
    <col min="10247" max="10247" width="15" customWidth="1"/>
    <col min="10498" max="10498" width="46.85546875" customWidth="1"/>
    <col min="10499" max="10499" width="21.42578125" customWidth="1"/>
    <col min="10500" max="10500" width="18.140625" customWidth="1"/>
    <col min="10501" max="10501" width="14.5703125" customWidth="1"/>
    <col min="10502" max="10502" width="13.85546875" customWidth="1"/>
    <col min="10503" max="10503" width="15" customWidth="1"/>
    <col min="10754" max="10754" width="46.85546875" customWidth="1"/>
    <col min="10755" max="10755" width="21.42578125" customWidth="1"/>
    <col min="10756" max="10756" width="18.140625" customWidth="1"/>
    <col min="10757" max="10757" width="14.5703125" customWidth="1"/>
    <col min="10758" max="10758" width="13.85546875" customWidth="1"/>
    <col min="10759" max="10759" width="15" customWidth="1"/>
    <col min="11010" max="11010" width="46.85546875" customWidth="1"/>
    <col min="11011" max="11011" width="21.42578125" customWidth="1"/>
    <col min="11012" max="11012" width="18.140625" customWidth="1"/>
    <col min="11013" max="11013" width="14.5703125" customWidth="1"/>
    <col min="11014" max="11014" width="13.85546875" customWidth="1"/>
    <col min="11015" max="11015" width="15" customWidth="1"/>
    <col min="11266" max="11266" width="46.85546875" customWidth="1"/>
    <col min="11267" max="11267" width="21.42578125" customWidth="1"/>
    <col min="11268" max="11268" width="18.140625" customWidth="1"/>
    <col min="11269" max="11269" width="14.5703125" customWidth="1"/>
    <col min="11270" max="11270" width="13.85546875" customWidth="1"/>
    <col min="11271" max="11271" width="15" customWidth="1"/>
    <col min="11522" max="11522" width="46.85546875" customWidth="1"/>
    <col min="11523" max="11523" width="21.42578125" customWidth="1"/>
    <col min="11524" max="11524" width="18.140625" customWidth="1"/>
    <col min="11525" max="11525" width="14.5703125" customWidth="1"/>
    <col min="11526" max="11526" width="13.85546875" customWidth="1"/>
    <col min="11527" max="11527" width="15" customWidth="1"/>
    <col min="11778" max="11778" width="46.85546875" customWidth="1"/>
    <col min="11779" max="11779" width="21.42578125" customWidth="1"/>
    <col min="11780" max="11780" width="18.140625" customWidth="1"/>
    <col min="11781" max="11781" width="14.5703125" customWidth="1"/>
    <col min="11782" max="11782" width="13.85546875" customWidth="1"/>
    <col min="11783" max="11783" width="15" customWidth="1"/>
    <col min="12034" max="12034" width="46.85546875" customWidth="1"/>
    <col min="12035" max="12035" width="21.42578125" customWidth="1"/>
    <col min="12036" max="12036" width="18.140625" customWidth="1"/>
    <col min="12037" max="12037" width="14.5703125" customWidth="1"/>
    <col min="12038" max="12038" width="13.85546875" customWidth="1"/>
    <col min="12039" max="12039" width="15" customWidth="1"/>
    <col min="12290" max="12290" width="46.85546875" customWidth="1"/>
    <col min="12291" max="12291" width="21.42578125" customWidth="1"/>
    <col min="12292" max="12292" width="18.140625" customWidth="1"/>
    <col min="12293" max="12293" width="14.5703125" customWidth="1"/>
    <col min="12294" max="12294" width="13.85546875" customWidth="1"/>
    <col min="12295" max="12295" width="15" customWidth="1"/>
    <col min="12546" max="12546" width="46.85546875" customWidth="1"/>
    <col min="12547" max="12547" width="21.42578125" customWidth="1"/>
    <col min="12548" max="12548" width="18.140625" customWidth="1"/>
    <col min="12549" max="12549" width="14.5703125" customWidth="1"/>
    <col min="12550" max="12550" width="13.85546875" customWidth="1"/>
    <col min="12551" max="12551" width="15" customWidth="1"/>
    <col min="12802" max="12802" width="46.85546875" customWidth="1"/>
    <col min="12803" max="12803" width="21.42578125" customWidth="1"/>
    <col min="12804" max="12804" width="18.140625" customWidth="1"/>
    <col min="12805" max="12805" width="14.5703125" customWidth="1"/>
    <col min="12806" max="12806" width="13.85546875" customWidth="1"/>
    <col min="12807" max="12807" width="15" customWidth="1"/>
    <col min="13058" max="13058" width="46.85546875" customWidth="1"/>
    <col min="13059" max="13059" width="21.42578125" customWidth="1"/>
    <col min="13060" max="13060" width="18.140625" customWidth="1"/>
    <col min="13061" max="13061" width="14.5703125" customWidth="1"/>
    <col min="13062" max="13062" width="13.85546875" customWidth="1"/>
    <col min="13063" max="13063" width="15" customWidth="1"/>
    <col min="13314" max="13314" width="46.85546875" customWidth="1"/>
    <col min="13315" max="13315" width="21.42578125" customWidth="1"/>
    <col min="13316" max="13316" width="18.140625" customWidth="1"/>
    <col min="13317" max="13317" width="14.5703125" customWidth="1"/>
    <col min="13318" max="13318" width="13.85546875" customWidth="1"/>
    <col min="13319" max="13319" width="15" customWidth="1"/>
    <col min="13570" max="13570" width="46.85546875" customWidth="1"/>
    <col min="13571" max="13571" width="21.42578125" customWidth="1"/>
    <col min="13572" max="13572" width="18.140625" customWidth="1"/>
    <col min="13573" max="13573" width="14.5703125" customWidth="1"/>
    <col min="13574" max="13574" width="13.85546875" customWidth="1"/>
    <col min="13575" max="13575" width="15" customWidth="1"/>
    <col min="13826" max="13826" width="46.85546875" customWidth="1"/>
    <col min="13827" max="13827" width="21.42578125" customWidth="1"/>
    <col min="13828" max="13828" width="18.140625" customWidth="1"/>
    <col min="13829" max="13829" width="14.5703125" customWidth="1"/>
    <col min="13830" max="13830" width="13.85546875" customWidth="1"/>
    <col min="13831" max="13831" width="15" customWidth="1"/>
    <col min="14082" max="14082" width="46.85546875" customWidth="1"/>
    <col min="14083" max="14083" width="21.42578125" customWidth="1"/>
    <col min="14084" max="14084" width="18.140625" customWidth="1"/>
    <col min="14085" max="14085" width="14.5703125" customWidth="1"/>
    <col min="14086" max="14086" width="13.85546875" customWidth="1"/>
    <col min="14087" max="14087" width="15" customWidth="1"/>
    <col min="14338" max="14338" width="46.85546875" customWidth="1"/>
    <col min="14339" max="14339" width="21.42578125" customWidth="1"/>
    <col min="14340" max="14340" width="18.140625" customWidth="1"/>
    <col min="14341" max="14341" width="14.5703125" customWidth="1"/>
    <col min="14342" max="14342" width="13.85546875" customWidth="1"/>
    <col min="14343" max="14343" width="15" customWidth="1"/>
    <col min="14594" max="14594" width="46.85546875" customWidth="1"/>
    <col min="14595" max="14595" width="21.42578125" customWidth="1"/>
    <col min="14596" max="14596" width="18.140625" customWidth="1"/>
    <col min="14597" max="14597" width="14.5703125" customWidth="1"/>
    <col min="14598" max="14598" width="13.85546875" customWidth="1"/>
    <col min="14599" max="14599" width="15" customWidth="1"/>
    <col min="14850" max="14850" width="46.85546875" customWidth="1"/>
    <col min="14851" max="14851" width="21.42578125" customWidth="1"/>
    <col min="14852" max="14852" width="18.140625" customWidth="1"/>
    <col min="14853" max="14853" width="14.5703125" customWidth="1"/>
    <col min="14854" max="14854" width="13.85546875" customWidth="1"/>
    <col min="14855" max="14855" width="15" customWidth="1"/>
    <col min="15106" max="15106" width="46.85546875" customWidth="1"/>
    <col min="15107" max="15107" width="21.42578125" customWidth="1"/>
    <col min="15108" max="15108" width="18.140625" customWidth="1"/>
    <col min="15109" max="15109" width="14.5703125" customWidth="1"/>
    <col min="15110" max="15110" width="13.85546875" customWidth="1"/>
    <col min="15111" max="15111" width="15" customWidth="1"/>
    <col min="15362" max="15362" width="46.85546875" customWidth="1"/>
    <col min="15363" max="15363" width="21.42578125" customWidth="1"/>
    <col min="15364" max="15364" width="18.140625" customWidth="1"/>
    <col min="15365" max="15365" width="14.5703125" customWidth="1"/>
    <col min="15366" max="15366" width="13.85546875" customWidth="1"/>
    <col min="15367" max="15367" width="15" customWidth="1"/>
    <col min="15618" max="15618" width="46.85546875" customWidth="1"/>
    <col min="15619" max="15619" width="21.42578125" customWidth="1"/>
    <col min="15620" max="15620" width="18.140625" customWidth="1"/>
    <col min="15621" max="15621" width="14.5703125" customWidth="1"/>
    <col min="15622" max="15622" width="13.85546875" customWidth="1"/>
    <col min="15623" max="15623" width="15" customWidth="1"/>
    <col min="15874" max="15874" width="46.85546875" customWidth="1"/>
    <col min="15875" max="15875" width="21.42578125" customWidth="1"/>
    <col min="15876" max="15876" width="18.140625" customWidth="1"/>
    <col min="15877" max="15877" width="14.5703125" customWidth="1"/>
    <col min="15878" max="15878" width="13.85546875" customWidth="1"/>
    <col min="15879" max="15879" width="15" customWidth="1"/>
    <col min="16130" max="16130" width="46.85546875" customWidth="1"/>
    <col min="16131" max="16131" width="21.42578125" customWidth="1"/>
    <col min="16132" max="16132" width="18.140625" customWidth="1"/>
    <col min="16133" max="16133" width="14.5703125" customWidth="1"/>
    <col min="16134" max="16134" width="13.85546875" customWidth="1"/>
    <col min="16135" max="16135" width="15" customWidth="1"/>
  </cols>
  <sheetData>
    <row r="1" spans="2:12" ht="43.5" customHeight="1">
      <c r="B1" s="1754" t="s">
        <v>39</v>
      </c>
      <c r="C1" s="1754"/>
      <c r="D1" s="1754"/>
      <c r="E1" s="1754"/>
      <c r="F1" s="1754"/>
      <c r="G1" s="1754"/>
    </row>
    <row r="2" spans="2:12">
      <c r="G2" s="23" t="s">
        <v>57</v>
      </c>
    </row>
    <row r="3" spans="2:12">
      <c r="B3" s="1755" t="s">
        <v>40</v>
      </c>
      <c r="C3" s="1756" t="s">
        <v>179</v>
      </c>
      <c r="D3" s="1757" t="s">
        <v>180</v>
      </c>
      <c r="E3" s="1757" t="s">
        <v>41</v>
      </c>
      <c r="F3" s="1757"/>
      <c r="G3" s="1757"/>
    </row>
    <row r="4" spans="2:12" ht="42" customHeight="1">
      <c r="B4" s="1755"/>
      <c r="C4" s="1756"/>
      <c r="D4" s="1757"/>
      <c r="E4" s="545" t="s">
        <v>1</v>
      </c>
      <c r="F4" s="545" t="s">
        <v>87</v>
      </c>
      <c r="G4" s="545" t="s">
        <v>167</v>
      </c>
    </row>
    <row r="5" spans="2:12" ht="16.5">
      <c r="B5" s="553" t="s">
        <v>42</v>
      </c>
      <c r="C5" s="547">
        <f>+C7+C18</f>
        <v>1728483.1320000002</v>
      </c>
      <c r="D5" s="547">
        <f t="shared" ref="D5:G5" si="0">+D7+D18</f>
        <v>1928299.8499999999</v>
      </c>
      <c r="E5" s="547">
        <f t="shared" si="0"/>
        <v>2052203.35</v>
      </c>
      <c r="F5" s="547">
        <f t="shared" si="0"/>
        <v>2054203.35</v>
      </c>
      <c r="G5" s="547">
        <f t="shared" si="0"/>
        <v>2056203.35</v>
      </c>
    </row>
    <row r="6" spans="2:12">
      <c r="B6" s="554" t="s">
        <v>43</v>
      </c>
      <c r="C6" s="548"/>
      <c r="D6" s="358"/>
      <c r="E6" s="358"/>
      <c r="F6" s="358"/>
      <c r="G6" s="358"/>
    </row>
    <row r="7" spans="2:12" ht="38.25" customHeight="1">
      <c r="B7" s="555" t="s">
        <v>44</v>
      </c>
      <c r="C7" s="549">
        <f>SUM(C8:C17)</f>
        <v>1415950.8320000002</v>
      </c>
      <c r="D7" s="359">
        <f>SUM(D8:D17)</f>
        <v>1640617.15</v>
      </c>
      <c r="E7" s="359">
        <f>SUM(E8:E17)</f>
        <v>1635537.75</v>
      </c>
      <c r="F7" s="359">
        <f>SUM(F8:F17)</f>
        <v>1637537.75</v>
      </c>
      <c r="G7" s="359">
        <f>SUM(G8:G17)</f>
        <v>1639537.75</v>
      </c>
      <c r="I7" s="226"/>
      <c r="J7" s="226"/>
      <c r="K7" s="226"/>
      <c r="L7" s="226"/>
    </row>
    <row r="8" spans="2:12" ht="17.25">
      <c r="B8" s="556" t="s">
        <v>45</v>
      </c>
      <c r="C8" s="720">
        <v>228058.33199999999</v>
      </c>
      <c r="D8" s="720">
        <v>274559.5</v>
      </c>
      <c r="E8" s="720">
        <v>273918.8</v>
      </c>
      <c r="F8" s="720">
        <v>273918.8</v>
      </c>
      <c r="G8" s="720">
        <v>273918.8</v>
      </c>
      <c r="I8" s="229"/>
      <c r="J8" s="230"/>
      <c r="K8" s="230"/>
      <c r="L8" s="226"/>
    </row>
    <row r="9" spans="2:12" ht="17.25">
      <c r="B9" s="556" t="s">
        <v>46</v>
      </c>
      <c r="C9" s="720">
        <v>93316.5</v>
      </c>
      <c r="D9" s="720">
        <v>96000</v>
      </c>
      <c r="E9" s="720">
        <v>104000</v>
      </c>
      <c r="F9" s="720">
        <v>104000</v>
      </c>
      <c r="G9" s="720">
        <v>104000</v>
      </c>
      <c r="I9" s="231"/>
      <c r="J9" s="230"/>
      <c r="K9" s="230"/>
      <c r="L9" s="226"/>
    </row>
    <row r="10" spans="2:12" ht="17.25">
      <c r="B10" s="556" t="s">
        <v>47</v>
      </c>
      <c r="C10" s="720">
        <v>46791.4</v>
      </c>
      <c r="D10" s="720">
        <v>30543.35</v>
      </c>
      <c r="E10" s="720">
        <v>30543.35</v>
      </c>
      <c r="F10" s="720">
        <v>30543.35</v>
      </c>
      <c r="G10" s="720">
        <v>30543.35</v>
      </c>
      <c r="I10" s="231"/>
      <c r="J10" s="230"/>
      <c r="K10" s="230"/>
      <c r="L10" s="226"/>
    </row>
    <row r="11" spans="2:12" ht="17.25">
      <c r="B11" s="556" t="s">
        <v>48</v>
      </c>
      <c r="C11" s="720">
        <v>714</v>
      </c>
      <c r="D11" s="720">
        <v>0</v>
      </c>
      <c r="E11" s="721">
        <v>0</v>
      </c>
      <c r="F11" s="721">
        <v>0</v>
      </c>
      <c r="G11" s="721">
        <v>0</v>
      </c>
      <c r="I11" s="229"/>
      <c r="J11" s="230"/>
      <c r="K11" s="230"/>
      <c r="L11" s="226"/>
    </row>
    <row r="12" spans="2:12" ht="17.25">
      <c r="B12" s="556" t="s">
        <v>49</v>
      </c>
      <c r="C12" s="720">
        <v>13944.300000000001</v>
      </c>
      <c r="D12" s="720">
        <v>9500</v>
      </c>
      <c r="E12" s="720">
        <v>9500</v>
      </c>
      <c r="F12" s="720">
        <v>11500</v>
      </c>
      <c r="G12" s="720">
        <v>13500</v>
      </c>
      <c r="I12" s="231"/>
      <c r="J12" s="232"/>
      <c r="K12" s="232"/>
      <c r="L12" s="226"/>
    </row>
    <row r="13" spans="2:12" s="19" customFormat="1" ht="17.25">
      <c r="B13" s="556" t="s">
        <v>50</v>
      </c>
      <c r="C13" s="720">
        <v>2325.3000000000002</v>
      </c>
      <c r="D13" s="720">
        <v>4000</v>
      </c>
      <c r="E13" s="720">
        <v>4000</v>
      </c>
      <c r="F13" s="720">
        <v>4000</v>
      </c>
      <c r="G13" s="720">
        <v>4000</v>
      </c>
      <c r="I13" s="229"/>
      <c r="J13" s="230"/>
      <c r="K13" s="230"/>
      <c r="L13" s="233"/>
    </row>
    <row r="14" spans="2:12" ht="27">
      <c r="B14" s="556" t="s">
        <v>181</v>
      </c>
      <c r="C14" s="720">
        <v>225137.5</v>
      </c>
      <c r="D14" s="720">
        <v>138916.9</v>
      </c>
      <c r="E14" s="720">
        <v>132742</v>
      </c>
      <c r="F14" s="720">
        <v>132742</v>
      </c>
      <c r="G14" s="720">
        <v>132742</v>
      </c>
      <c r="I14" s="226"/>
      <c r="J14" s="226"/>
      <c r="K14" s="226"/>
      <c r="L14" s="226"/>
    </row>
    <row r="15" spans="2:12" ht="27">
      <c r="B15" s="556" t="s">
        <v>51</v>
      </c>
      <c r="C15" s="720">
        <v>338.9</v>
      </c>
      <c r="D15" s="720">
        <v>4000</v>
      </c>
      <c r="E15" s="720">
        <v>4000</v>
      </c>
      <c r="F15" s="720">
        <v>4000</v>
      </c>
      <c r="G15" s="720">
        <v>4000</v>
      </c>
    </row>
    <row r="16" spans="2:12" s="19" customFormat="1">
      <c r="B16" s="556" t="s">
        <v>52</v>
      </c>
      <c r="C16" s="720">
        <v>689670.3</v>
      </c>
      <c r="D16" s="720">
        <v>930000</v>
      </c>
      <c r="E16" s="720">
        <v>930000</v>
      </c>
      <c r="F16" s="720">
        <v>930000</v>
      </c>
      <c r="G16" s="720">
        <v>930000</v>
      </c>
      <c r="H16"/>
      <c r="I16"/>
      <c r="J16"/>
      <c r="K16"/>
    </row>
    <row r="17" spans="2:11" s="19" customFormat="1">
      <c r="B17" s="556" t="s">
        <v>53</v>
      </c>
      <c r="C17" s="720">
        <v>115654.3</v>
      </c>
      <c r="D17" s="720">
        <v>153097.4</v>
      </c>
      <c r="E17" s="720">
        <v>146833.60000000001</v>
      </c>
      <c r="F17" s="720">
        <v>146833.60000000001</v>
      </c>
      <c r="G17" s="720">
        <v>146833.60000000001</v>
      </c>
      <c r="H17"/>
      <c r="I17"/>
      <c r="J17"/>
      <c r="K17"/>
    </row>
    <row r="18" spans="2:11" ht="16.5" customHeight="1">
      <c r="B18" s="557" t="s">
        <v>54</v>
      </c>
      <c r="C18" s="612">
        <f>+C20+C26</f>
        <v>312532.30000000005</v>
      </c>
      <c r="D18" s="612">
        <f t="shared" ref="D18:F18" si="1">+D20+D26</f>
        <v>287682.7</v>
      </c>
      <c r="E18" s="612">
        <f t="shared" si="1"/>
        <v>416665.59999999998</v>
      </c>
      <c r="F18" s="612">
        <f t="shared" si="1"/>
        <v>416665.59999999998</v>
      </c>
      <c r="G18" s="612">
        <f>+G20+G26</f>
        <v>416665.59999999998</v>
      </c>
    </row>
    <row r="19" spans="2:11" ht="18.75" customHeight="1">
      <c r="B19" s="554" t="s">
        <v>43</v>
      </c>
      <c r="C19" s="722"/>
      <c r="D19" s="613"/>
      <c r="E19" s="723"/>
      <c r="F19" s="723"/>
      <c r="G19" s="723"/>
    </row>
    <row r="20" spans="2:11" ht="35.25" customHeight="1">
      <c r="B20" s="559" t="s">
        <v>55</v>
      </c>
      <c r="C20" s="612">
        <f>SUM(C22:C25)</f>
        <v>312532.30000000005</v>
      </c>
      <c r="D20" s="613">
        <f>SUM(D22:D25)</f>
        <v>287682.7</v>
      </c>
      <c r="E20" s="613">
        <f>SUM(E22:E25)</f>
        <v>416665.59999999998</v>
      </c>
      <c r="F20" s="613">
        <f>SUM(F22:F25)</f>
        <v>416665.59999999998</v>
      </c>
      <c r="G20" s="613">
        <f>SUM(G22:G25)</f>
        <v>416665.59999999998</v>
      </c>
    </row>
    <row r="21" spans="2:11">
      <c r="B21" s="556" t="s">
        <v>45</v>
      </c>
      <c r="C21" s="611">
        <v>85574</v>
      </c>
      <c r="D21" s="611">
        <v>0</v>
      </c>
      <c r="E21" s="613">
        <v>0</v>
      </c>
      <c r="F21" s="613">
        <v>0</v>
      </c>
      <c r="G21" s="613">
        <v>0</v>
      </c>
    </row>
    <row r="22" spans="2:11">
      <c r="B22" s="556" t="s">
        <v>46</v>
      </c>
      <c r="C22" s="611">
        <v>83896.8</v>
      </c>
      <c r="D22" s="611">
        <v>94050</v>
      </c>
      <c r="E22" s="611">
        <v>109895.5</v>
      </c>
      <c r="F22" s="611">
        <v>109895.5</v>
      </c>
      <c r="G22" s="611">
        <v>109895.5</v>
      </c>
      <c r="H22" s="19"/>
    </row>
    <row r="23" spans="2:11">
      <c r="B23" s="556" t="s">
        <v>48</v>
      </c>
      <c r="C23" s="611">
        <v>99820.6</v>
      </c>
      <c r="D23" s="611">
        <v>0</v>
      </c>
      <c r="E23" s="611">
        <v>99820</v>
      </c>
      <c r="F23" s="611">
        <v>99820</v>
      </c>
      <c r="G23" s="611">
        <v>99820</v>
      </c>
      <c r="H23" s="19"/>
    </row>
    <row r="24" spans="2:11">
      <c r="B24" s="556" t="s">
        <v>49</v>
      </c>
      <c r="C24" s="611">
        <v>7474.5</v>
      </c>
      <c r="D24" s="611">
        <v>36882.6</v>
      </c>
      <c r="E24" s="611">
        <v>50200</v>
      </c>
      <c r="F24" s="611">
        <v>50200</v>
      </c>
      <c r="G24" s="611">
        <v>50200</v>
      </c>
      <c r="H24" s="19"/>
      <c r="I24" s="19"/>
    </row>
    <row r="25" spans="2:11" ht="21" customHeight="1">
      <c r="B25" s="556" t="s">
        <v>50</v>
      </c>
      <c r="C25" s="611">
        <v>121340.4</v>
      </c>
      <c r="D25" s="611">
        <v>156750.1</v>
      </c>
      <c r="E25" s="611">
        <v>156750.1</v>
      </c>
      <c r="F25" s="611">
        <v>156750.1</v>
      </c>
      <c r="G25" s="611">
        <v>156750.1</v>
      </c>
      <c r="H25" s="19"/>
      <c r="I25" s="19"/>
    </row>
    <row r="26" spans="2:11" ht="42.75" hidden="1">
      <c r="B26" s="559" t="s">
        <v>56</v>
      </c>
      <c r="C26" s="560">
        <f>+C27</f>
        <v>0</v>
      </c>
      <c r="D26" s="359">
        <f>+D27</f>
        <v>0</v>
      </c>
      <c r="E26" s="558">
        <f>+E27</f>
        <v>0</v>
      </c>
      <c r="F26" s="558">
        <f>+F27</f>
        <v>0</v>
      </c>
      <c r="G26" s="558">
        <f>+G27</f>
        <v>0</v>
      </c>
      <c r="H26" s="19"/>
    </row>
    <row r="27" spans="2:11" hidden="1">
      <c r="B27" s="556" t="s">
        <v>53</v>
      </c>
      <c r="C27" s="550"/>
      <c r="D27" s="300"/>
      <c r="E27" s="551"/>
      <c r="F27" s="551"/>
      <c r="G27" s="551"/>
      <c r="H27" s="19"/>
    </row>
    <row r="28" spans="2:11">
      <c r="C28" s="552"/>
      <c r="D28" s="19"/>
    </row>
    <row r="29" spans="2:11" ht="16.5">
      <c r="B29" s="56"/>
    </row>
  </sheetData>
  <mergeCells count="5">
    <mergeCell ref="B1:G1"/>
    <mergeCell ref="B3:B4"/>
    <mergeCell ref="C3:C4"/>
    <mergeCell ref="D3:D4"/>
    <mergeCell ref="E3:G3"/>
  </mergeCells>
  <hyperlinks>
    <hyperlink ref="B18" location="_ftn1" display="_ftn1"/>
  </hyperlinks>
  <pageMargins left="0.24" right="0.27" top="0.35" bottom="0.2" header="0.2" footer="0.2"/>
  <pageSetup paperSize="9" orientation="landscape" verticalDpi="0" r:id="rId1"/>
  <ignoredErrors>
    <ignoredError sqref="C20:G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0.39997558519241921"/>
  </sheetPr>
  <dimension ref="A1:BR59"/>
  <sheetViews>
    <sheetView zoomScaleNormal="100" workbookViewId="0">
      <pane xSplit="3" ySplit="3" topLeftCell="AB13" activePane="bottomRight" state="frozen"/>
      <selection pane="topRight" activeCell="D1" sqref="D1"/>
      <selection pane="bottomLeft" activeCell="A4" sqref="A4"/>
      <selection pane="bottomRight" activeCell="C13" sqref="C13"/>
    </sheetView>
  </sheetViews>
  <sheetFormatPr defaultRowHeight="15"/>
  <cols>
    <col min="1" max="1" width="6.42578125" style="9" customWidth="1"/>
    <col min="2" max="2" width="7.85546875" style="53" customWidth="1"/>
    <col min="3" max="3" width="68" style="17" customWidth="1"/>
    <col min="4" max="4" width="11.140625" style="20" customWidth="1"/>
    <col min="5" max="5" width="13" style="5" customWidth="1"/>
    <col min="6" max="6" width="10" style="5" customWidth="1"/>
    <col min="7" max="7" width="9" style="5" customWidth="1"/>
    <col min="8" max="8" width="7.7109375" style="5" customWidth="1"/>
    <col min="9" max="9" width="9.28515625" style="12" customWidth="1"/>
    <col min="10" max="10" width="9.42578125" style="12" customWidth="1"/>
    <col min="11" max="11" width="9.28515625" style="12" customWidth="1"/>
    <col min="12" max="12" width="10.85546875" style="12" customWidth="1"/>
    <col min="13" max="13" width="8.7109375" style="12" customWidth="1"/>
    <col min="14" max="14" width="9.7109375" style="14" customWidth="1"/>
    <col min="15" max="15" width="10.140625" style="14" customWidth="1"/>
    <col min="16" max="16" width="11.140625" style="20" customWidth="1"/>
    <col min="17" max="17" width="10.85546875" style="5" customWidth="1"/>
    <col min="18" max="18" width="9.42578125" style="5" customWidth="1"/>
    <col min="19" max="19" width="9" style="5" customWidth="1"/>
    <col min="20" max="20" width="7.7109375" style="5" customWidth="1"/>
    <col min="21" max="21" width="9.28515625" style="12" customWidth="1"/>
    <col min="22" max="22" width="11.28515625" style="12" customWidth="1"/>
    <col min="23" max="23" width="9.28515625" style="12" customWidth="1"/>
    <col min="24" max="24" width="11.85546875" style="12" customWidth="1"/>
    <col min="25" max="25" width="8.7109375" style="12" customWidth="1"/>
    <col min="26" max="26" width="9.28515625" style="14" customWidth="1"/>
    <col min="27" max="27" width="10.140625" style="14" customWidth="1"/>
    <col min="28" max="28" width="11.140625" style="20" customWidth="1"/>
    <col min="29" max="29" width="10.85546875" style="5" customWidth="1"/>
    <col min="30" max="30" width="8.85546875" style="5" customWidth="1"/>
    <col min="31" max="31" width="9" style="5" customWidth="1"/>
    <col min="32" max="32" width="7.7109375" style="5" customWidth="1"/>
    <col min="33" max="33" width="9.28515625" style="12" customWidth="1"/>
    <col min="34" max="34" width="10.5703125" style="12" customWidth="1"/>
    <col min="35" max="35" width="9.28515625" style="12" customWidth="1"/>
    <col min="36" max="36" width="11.5703125" style="12" customWidth="1"/>
    <col min="37" max="37" width="9.85546875" style="12" customWidth="1"/>
    <col min="38" max="38" width="9.7109375" style="14" customWidth="1"/>
    <col min="39" max="39" width="10.140625" style="14" customWidth="1"/>
    <col min="40" max="40" width="11.140625" style="20" customWidth="1"/>
    <col min="41" max="41" width="10.85546875" style="5" customWidth="1"/>
    <col min="42" max="42" width="9.85546875" style="5" customWidth="1"/>
    <col min="43" max="43" width="9" style="5" customWidth="1"/>
    <col min="44" max="44" width="7.7109375" style="5" customWidth="1"/>
    <col min="45" max="45" width="9.28515625" style="12" customWidth="1"/>
    <col min="46" max="46" width="12" style="12" customWidth="1"/>
    <col min="47" max="47" width="9.28515625" style="12" customWidth="1"/>
    <col min="48" max="48" width="10.28515625" style="12" customWidth="1"/>
    <col min="49" max="49" width="9.7109375" style="12" customWidth="1"/>
    <col min="50" max="50" width="9.85546875" style="14" customWidth="1"/>
    <col min="51" max="51" width="10.140625" style="14" customWidth="1"/>
    <col min="52" max="52" width="10.85546875" style="119" customWidth="1"/>
    <col min="53" max="53" width="11.42578125" style="119" customWidth="1"/>
    <col min="54" max="54" width="9" style="119" customWidth="1"/>
    <col min="55" max="55" width="9.5703125" style="119" customWidth="1"/>
    <col min="56" max="56" width="7.7109375" style="119" customWidth="1"/>
    <col min="57" max="57" width="9.28515625" style="119" customWidth="1"/>
    <col min="58" max="58" width="11.7109375" style="119" customWidth="1"/>
    <col min="59" max="59" width="9.28515625" style="119" customWidth="1"/>
    <col min="60" max="61" width="10.28515625" style="119" customWidth="1"/>
    <col min="62" max="62" width="9.85546875" style="119" customWidth="1"/>
    <col min="63" max="63" width="11" style="119" customWidth="1"/>
  </cols>
  <sheetData>
    <row r="1" spans="1:70" s="1" customFormat="1" ht="39" customHeight="1">
      <c r="A1" s="1758" t="s">
        <v>58</v>
      </c>
      <c r="B1" s="1758"/>
      <c r="C1" s="1758"/>
      <c r="D1" s="83"/>
      <c r="E1" s="4"/>
      <c r="F1" s="4"/>
      <c r="G1" s="4"/>
      <c r="H1" s="4"/>
      <c r="I1" s="11"/>
      <c r="J1" s="11"/>
      <c r="K1" s="11"/>
      <c r="L1" s="11"/>
      <c r="M1" s="11"/>
      <c r="N1" s="13"/>
      <c r="O1" s="13"/>
      <c r="P1" s="83"/>
      <c r="Q1" s="4"/>
      <c r="R1" s="4"/>
      <c r="S1" s="4"/>
      <c r="T1" s="4"/>
      <c r="U1" s="11"/>
      <c r="V1" s="11"/>
      <c r="W1" s="11"/>
      <c r="X1" s="11"/>
      <c r="Y1" s="11"/>
      <c r="Z1" s="13"/>
      <c r="AA1" s="13"/>
      <c r="AB1" s="83"/>
      <c r="AC1" s="4"/>
      <c r="AD1" s="4"/>
      <c r="AE1" s="4"/>
      <c r="AF1" s="4"/>
      <c r="AG1" s="11"/>
      <c r="AH1" s="11"/>
      <c r="AI1" s="11"/>
      <c r="AJ1" s="11"/>
      <c r="AK1" s="11"/>
      <c r="AL1" s="13"/>
      <c r="AM1" s="13"/>
      <c r="AN1" s="83"/>
      <c r="AO1" s="4"/>
      <c r="AP1" s="4"/>
      <c r="AQ1" s="363"/>
      <c r="AR1" s="4"/>
      <c r="AS1" s="11"/>
      <c r="AT1" s="11"/>
      <c r="AU1" s="11"/>
      <c r="AV1" s="11"/>
      <c r="AW1" s="11"/>
      <c r="AX1" s="13"/>
      <c r="AY1" s="13"/>
      <c r="AZ1" s="83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</row>
    <row r="2" spans="1:70" s="1" customFormat="1" ht="12" customHeight="1" thickBot="1">
      <c r="A2" s="8"/>
      <c r="B2" s="33"/>
      <c r="C2" s="16"/>
      <c r="D2" s="83"/>
      <c r="E2" s="4"/>
      <c r="F2" s="4"/>
      <c r="G2" s="4"/>
      <c r="H2" s="4"/>
      <c r="I2" s="11"/>
      <c r="J2" s="11"/>
      <c r="K2" s="11"/>
      <c r="L2" s="11"/>
      <c r="M2" s="11"/>
      <c r="N2" s="13"/>
      <c r="O2" s="13"/>
      <c r="P2" s="83"/>
      <c r="Q2" s="4"/>
      <c r="R2" s="4"/>
      <c r="S2" s="4"/>
      <c r="T2" s="4"/>
      <c r="U2" s="11"/>
      <c r="V2" s="11"/>
      <c r="W2" s="11"/>
      <c r="X2" s="11"/>
      <c r="Y2" s="11"/>
      <c r="Z2" s="13"/>
      <c r="AA2" s="13"/>
      <c r="AB2" s="83"/>
      <c r="AC2" s="4"/>
      <c r="AD2" s="4"/>
      <c r="AE2" s="4"/>
      <c r="AF2" s="4"/>
      <c r="AG2" s="11"/>
      <c r="AH2" s="11"/>
      <c r="AI2" s="11"/>
      <c r="AJ2" s="11"/>
      <c r="AK2" s="11"/>
      <c r="AL2" s="13"/>
      <c r="AM2" s="13"/>
      <c r="AN2" s="83"/>
      <c r="AO2" s="4"/>
      <c r="AP2" s="4"/>
      <c r="AQ2" s="4"/>
      <c r="AR2" s="4"/>
      <c r="AS2" s="11"/>
      <c r="AT2" s="11"/>
      <c r="AU2" s="11"/>
      <c r="AV2" s="11"/>
      <c r="AW2" s="11"/>
      <c r="AX2" s="13"/>
      <c r="AY2" s="13"/>
      <c r="AZ2" s="83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3" spans="1:70" ht="26.25" customHeight="1" thickBot="1">
      <c r="A3" s="1674" t="s">
        <v>4</v>
      </c>
      <c r="B3" s="1675"/>
      <c r="C3" s="1769" t="s">
        <v>133</v>
      </c>
      <c r="D3" s="1771" t="s">
        <v>143</v>
      </c>
      <c r="E3" s="1772"/>
      <c r="F3" s="1772"/>
      <c r="G3" s="1772"/>
      <c r="H3" s="1772"/>
      <c r="I3" s="1772"/>
      <c r="J3" s="1772"/>
      <c r="K3" s="1772"/>
      <c r="L3" s="1772"/>
      <c r="M3" s="1772"/>
      <c r="N3" s="1772"/>
      <c r="O3" s="1772"/>
      <c r="P3" s="1764" t="s">
        <v>161</v>
      </c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6"/>
      <c r="AB3" s="1773" t="s">
        <v>195</v>
      </c>
      <c r="AC3" s="1774"/>
      <c r="AD3" s="1774"/>
      <c r="AE3" s="1774"/>
      <c r="AF3" s="1774"/>
      <c r="AG3" s="1774"/>
      <c r="AH3" s="1774"/>
      <c r="AI3" s="1774"/>
      <c r="AJ3" s="1774"/>
      <c r="AK3" s="1774"/>
      <c r="AL3" s="1774"/>
      <c r="AM3" s="1775"/>
      <c r="AN3" s="1776" t="s">
        <v>162</v>
      </c>
      <c r="AO3" s="1777"/>
      <c r="AP3" s="1777"/>
      <c r="AQ3" s="1777"/>
      <c r="AR3" s="1777"/>
      <c r="AS3" s="1777"/>
      <c r="AT3" s="1777"/>
      <c r="AU3" s="1777"/>
      <c r="AV3" s="1777"/>
      <c r="AW3" s="1777"/>
      <c r="AX3" s="1777"/>
      <c r="AY3" s="1778"/>
      <c r="AZ3" s="1759" t="s">
        <v>163</v>
      </c>
      <c r="BA3" s="1760"/>
      <c r="BB3" s="1760"/>
      <c r="BC3" s="1760"/>
      <c r="BD3" s="1760"/>
      <c r="BE3" s="1760"/>
      <c r="BF3" s="1760"/>
      <c r="BG3" s="1760"/>
      <c r="BH3" s="1760"/>
      <c r="BI3" s="1760"/>
      <c r="BJ3" s="1760"/>
      <c r="BK3" s="1761"/>
      <c r="BL3" s="1"/>
      <c r="BM3" s="1"/>
      <c r="BN3" s="1"/>
      <c r="BO3" s="1"/>
      <c r="BP3" s="1"/>
      <c r="BQ3" s="1"/>
      <c r="BR3" s="1"/>
    </row>
    <row r="4" spans="1:70" s="54" customFormat="1" ht="98.25" customHeight="1" thickBot="1">
      <c r="A4" s="1767"/>
      <c r="B4" s="1768"/>
      <c r="C4" s="1770"/>
      <c r="D4" s="566" t="s">
        <v>17</v>
      </c>
      <c r="E4" s="567" t="s">
        <v>59</v>
      </c>
      <c r="F4" s="567" t="s">
        <v>69</v>
      </c>
      <c r="G4" s="568" t="s">
        <v>60</v>
      </c>
      <c r="H4" s="567" t="s">
        <v>61</v>
      </c>
      <c r="I4" s="567" t="s">
        <v>62</v>
      </c>
      <c r="J4" s="567" t="s">
        <v>63</v>
      </c>
      <c r="K4" s="567" t="s">
        <v>68</v>
      </c>
      <c r="L4" s="567" t="s">
        <v>64</v>
      </c>
      <c r="M4" s="567" t="s">
        <v>65</v>
      </c>
      <c r="N4" s="567" t="s">
        <v>67</v>
      </c>
      <c r="O4" s="569" t="s">
        <v>66</v>
      </c>
      <c r="P4" s="618" t="s">
        <v>17</v>
      </c>
      <c r="Q4" s="619" t="s">
        <v>59</v>
      </c>
      <c r="R4" s="619" t="s">
        <v>69</v>
      </c>
      <c r="S4" s="620" t="s">
        <v>60</v>
      </c>
      <c r="T4" s="619" t="s">
        <v>61</v>
      </c>
      <c r="U4" s="619" t="s">
        <v>62</v>
      </c>
      <c r="V4" s="619" t="s">
        <v>63</v>
      </c>
      <c r="W4" s="619" t="s">
        <v>68</v>
      </c>
      <c r="X4" s="619" t="s">
        <v>64</v>
      </c>
      <c r="Y4" s="619" t="s">
        <v>65</v>
      </c>
      <c r="Z4" s="619" t="s">
        <v>67</v>
      </c>
      <c r="AA4" s="621" t="s">
        <v>66</v>
      </c>
      <c r="AB4" s="410" t="s">
        <v>17</v>
      </c>
      <c r="AC4" s="411" t="s">
        <v>59</v>
      </c>
      <c r="AD4" s="411" t="s">
        <v>69</v>
      </c>
      <c r="AE4" s="412" t="s">
        <v>60</v>
      </c>
      <c r="AF4" s="411" t="s">
        <v>61</v>
      </c>
      <c r="AG4" s="411" t="s">
        <v>62</v>
      </c>
      <c r="AH4" s="411" t="s">
        <v>63</v>
      </c>
      <c r="AI4" s="411" t="s">
        <v>68</v>
      </c>
      <c r="AJ4" s="411" t="s">
        <v>64</v>
      </c>
      <c r="AK4" s="411" t="s">
        <v>65</v>
      </c>
      <c r="AL4" s="411" t="s">
        <v>67</v>
      </c>
      <c r="AM4" s="413" t="s">
        <v>66</v>
      </c>
      <c r="AN4" s="115" t="s">
        <v>17</v>
      </c>
      <c r="AO4" s="116" t="s">
        <v>59</v>
      </c>
      <c r="AP4" s="116" t="s">
        <v>69</v>
      </c>
      <c r="AQ4" s="117" t="s">
        <v>60</v>
      </c>
      <c r="AR4" s="116" t="s">
        <v>61</v>
      </c>
      <c r="AS4" s="116" t="s">
        <v>62</v>
      </c>
      <c r="AT4" s="116" t="s">
        <v>63</v>
      </c>
      <c r="AU4" s="116" t="s">
        <v>68</v>
      </c>
      <c r="AV4" s="116" t="s">
        <v>64</v>
      </c>
      <c r="AW4" s="116" t="s">
        <v>65</v>
      </c>
      <c r="AX4" s="116" t="s">
        <v>67</v>
      </c>
      <c r="AY4" s="118" t="s">
        <v>66</v>
      </c>
      <c r="AZ4" s="421" t="s">
        <v>17</v>
      </c>
      <c r="BA4" s="422" t="s">
        <v>59</v>
      </c>
      <c r="BB4" s="422" t="s">
        <v>69</v>
      </c>
      <c r="BC4" s="423" t="s">
        <v>60</v>
      </c>
      <c r="BD4" s="422" t="s">
        <v>61</v>
      </c>
      <c r="BE4" s="422" t="s">
        <v>62</v>
      </c>
      <c r="BF4" s="422" t="s">
        <v>63</v>
      </c>
      <c r="BG4" s="422" t="s">
        <v>68</v>
      </c>
      <c r="BH4" s="422" t="s">
        <v>64</v>
      </c>
      <c r="BI4" s="422" t="s">
        <v>65</v>
      </c>
      <c r="BJ4" s="422" t="s">
        <v>67</v>
      </c>
      <c r="BK4" s="424" t="s">
        <v>66</v>
      </c>
      <c r="BL4" s="1"/>
      <c r="BM4" s="1"/>
      <c r="BN4" s="1"/>
      <c r="BO4" s="1"/>
      <c r="BP4" s="1"/>
      <c r="BQ4" s="1"/>
      <c r="BR4" s="1"/>
    </row>
    <row r="5" spans="1:70" s="51" customFormat="1" ht="33" customHeight="1">
      <c r="A5" s="86"/>
      <c r="B5" s="108"/>
      <c r="C5" s="531"/>
      <c r="D5" s="563">
        <f>D6+D10+D16+D18+D33+D41+D44</f>
        <v>5995079.7240000004</v>
      </c>
      <c r="E5" s="564">
        <f t="shared" ref="E5:G5" si="0">E6+E10+E16+E18+E33+E41+E44</f>
        <v>3003104.51</v>
      </c>
      <c r="F5" s="564">
        <f t="shared" si="0"/>
        <v>15961</v>
      </c>
      <c r="G5" s="564">
        <f t="shared" si="0"/>
        <v>152887.29999999999</v>
      </c>
      <c r="H5" s="564">
        <f t="shared" ref="H5:AJ5" si="1">H6+H10+H16+H18+H33+H41</f>
        <v>0</v>
      </c>
      <c r="I5" s="564">
        <f t="shared" si="1"/>
        <v>385976.42799999996</v>
      </c>
      <c r="J5" s="564">
        <f t="shared" si="1"/>
        <v>86577.05</v>
      </c>
      <c r="K5" s="564">
        <f t="shared" si="1"/>
        <v>181041.57399999999</v>
      </c>
      <c r="L5" s="564">
        <f t="shared" si="1"/>
        <v>899926.74600000004</v>
      </c>
      <c r="M5" s="564">
        <f t="shared" si="1"/>
        <v>41556.983999999997</v>
      </c>
      <c r="N5" s="564">
        <f t="shared" si="1"/>
        <v>68135.627999999997</v>
      </c>
      <c r="O5" s="565">
        <f t="shared" si="1"/>
        <v>234126.10399999999</v>
      </c>
      <c r="P5" s="617">
        <f t="shared" si="1"/>
        <v>9214748.59712</v>
      </c>
      <c r="Q5" s="564">
        <f t="shared" si="1"/>
        <v>3961563.8031200003</v>
      </c>
      <c r="R5" s="564">
        <f t="shared" si="1"/>
        <v>69970.695999999996</v>
      </c>
      <c r="S5" s="564">
        <f t="shared" si="1"/>
        <v>152887.29999999999</v>
      </c>
      <c r="T5" s="564">
        <f t="shared" si="1"/>
        <v>0</v>
      </c>
      <c r="U5" s="564">
        <f t="shared" si="1"/>
        <v>589697.29599999997</v>
      </c>
      <c r="V5" s="564">
        <f t="shared" si="1"/>
        <v>888681.95</v>
      </c>
      <c r="W5" s="564">
        <f t="shared" si="1"/>
        <v>308078.31800000003</v>
      </c>
      <c r="X5" s="564">
        <f t="shared" si="1"/>
        <v>2358176.4219999998</v>
      </c>
      <c r="Y5" s="564">
        <f t="shared" si="1"/>
        <v>209912.08799999999</v>
      </c>
      <c r="Z5" s="564">
        <f t="shared" si="1"/>
        <v>126575.59599999999</v>
      </c>
      <c r="AA5" s="565">
        <f t="shared" si="1"/>
        <v>549205.12800000003</v>
      </c>
      <c r="AB5" s="301">
        <f t="shared" si="1"/>
        <v>6386217.0999999996</v>
      </c>
      <c r="AC5" s="302">
        <f t="shared" si="1"/>
        <v>5139027.0999999996</v>
      </c>
      <c r="AD5" s="302">
        <f t="shared" si="1"/>
        <v>0</v>
      </c>
      <c r="AE5" s="302">
        <f t="shared" si="1"/>
        <v>152887.29999999999</v>
      </c>
      <c r="AF5" s="302">
        <f t="shared" si="1"/>
        <v>0</v>
      </c>
      <c r="AG5" s="302">
        <f t="shared" si="1"/>
        <v>519726.6</v>
      </c>
      <c r="AH5" s="302">
        <f t="shared" si="1"/>
        <v>0</v>
      </c>
      <c r="AI5" s="302">
        <f t="shared" si="1"/>
        <v>185280.7</v>
      </c>
      <c r="AJ5" s="302">
        <f t="shared" si="1"/>
        <v>169524.2</v>
      </c>
      <c r="AK5" s="302">
        <f t="shared" ref="AK5:BK5" si="2">AK6+AK10+AK16+AK18+AK33+AK41</f>
        <v>0</v>
      </c>
      <c r="AL5" s="302">
        <f t="shared" si="2"/>
        <v>55404.9</v>
      </c>
      <c r="AM5" s="303">
        <f t="shared" si="2"/>
        <v>164366.29999999999</v>
      </c>
      <c r="AN5" s="304">
        <f t="shared" si="2"/>
        <v>7402890.5999999996</v>
      </c>
      <c r="AO5" s="302">
        <f>AO6+AO10+AO16+AO18+AO33+AO41</f>
        <v>4044299.8710000003</v>
      </c>
      <c r="AP5" s="302">
        <f t="shared" ref="AP5:AY5" si="3">AP6+AP10+AP16+AP18+AP33+AP41</f>
        <v>93333.635999999999</v>
      </c>
      <c r="AQ5" s="302">
        <f t="shared" si="3"/>
        <v>152887.29999999999</v>
      </c>
      <c r="AR5" s="302">
        <f t="shared" si="3"/>
        <v>0</v>
      </c>
      <c r="AS5" s="302">
        <f t="shared" si="3"/>
        <v>613060.23600000003</v>
      </c>
      <c r="AT5" s="302">
        <f t="shared" si="3"/>
        <v>721164.82499999995</v>
      </c>
      <c r="AU5" s="302">
        <f t="shared" si="3"/>
        <v>432179.56300000002</v>
      </c>
      <c r="AV5" s="302">
        <f t="shared" si="3"/>
        <v>239524.42700000003</v>
      </c>
      <c r="AW5" s="302">
        <f t="shared" si="3"/>
        <v>280000.908</v>
      </c>
      <c r="AX5" s="302">
        <f t="shared" si="3"/>
        <v>148738.53599999999</v>
      </c>
      <c r="AY5" s="302">
        <f t="shared" si="3"/>
        <v>677701.29799999995</v>
      </c>
      <c r="AZ5" s="305">
        <f t="shared" si="2"/>
        <v>7954212.3999999994</v>
      </c>
      <c r="BA5" s="306">
        <f t="shared" si="2"/>
        <v>4160287.2210000004</v>
      </c>
      <c r="BB5" s="306">
        <f t="shared" si="2"/>
        <v>115151.236</v>
      </c>
      <c r="BC5" s="306">
        <f t="shared" si="2"/>
        <v>152887.29999999999</v>
      </c>
      <c r="BD5" s="306">
        <f t="shared" si="2"/>
        <v>0</v>
      </c>
      <c r="BE5" s="306">
        <f t="shared" si="2"/>
        <v>634877.93599999999</v>
      </c>
      <c r="BF5" s="306">
        <f t="shared" si="2"/>
        <v>719695.67500000005</v>
      </c>
      <c r="BG5" s="306">
        <f t="shared" si="2"/>
        <v>386795.51300000004</v>
      </c>
      <c r="BH5" s="306">
        <f t="shared" si="2"/>
        <v>315395.67700000003</v>
      </c>
      <c r="BI5" s="306">
        <f t="shared" si="2"/>
        <v>345453.908</v>
      </c>
      <c r="BJ5" s="306">
        <f t="shared" si="2"/>
        <v>171756.236</v>
      </c>
      <c r="BK5" s="307">
        <f t="shared" si="2"/>
        <v>951911.69800000009</v>
      </c>
      <c r="BL5" s="1"/>
      <c r="BM5" s="1"/>
      <c r="BN5" s="1"/>
      <c r="BO5" s="1"/>
      <c r="BP5" s="1"/>
      <c r="BQ5" s="1"/>
      <c r="BR5" s="1"/>
    </row>
    <row r="6" spans="1:70" s="138" customFormat="1" ht="27" customHeight="1">
      <c r="A6" s="87">
        <v>1016</v>
      </c>
      <c r="B6" s="106"/>
      <c r="C6" s="532" t="s">
        <v>100</v>
      </c>
      <c r="D6" s="561">
        <f>D7+D8+D9</f>
        <v>966862.74</v>
      </c>
      <c r="E6" s="308">
        <f t="shared" ref="E6:O6" si="4">E7+E8</f>
        <v>41076.339999999997</v>
      </c>
      <c r="F6" s="308">
        <f t="shared" si="4"/>
        <v>0</v>
      </c>
      <c r="G6" s="308">
        <f t="shared" si="4"/>
        <v>0</v>
      </c>
      <c r="H6" s="308">
        <f t="shared" si="4"/>
        <v>0</v>
      </c>
      <c r="I6" s="308">
        <f t="shared" si="4"/>
        <v>0</v>
      </c>
      <c r="J6" s="308">
        <f t="shared" si="4"/>
        <v>0</v>
      </c>
      <c r="K6" s="308">
        <f t="shared" si="4"/>
        <v>0</v>
      </c>
      <c r="L6" s="308">
        <f t="shared" si="4"/>
        <v>0</v>
      </c>
      <c r="M6" s="308">
        <f t="shared" si="4"/>
        <v>0</v>
      </c>
      <c r="N6" s="308">
        <f t="shared" si="4"/>
        <v>0</v>
      </c>
      <c r="O6" s="310">
        <f t="shared" si="4"/>
        <v>0</v>
      </c>
      <c r="P6" s="614">
        <f>SUM(P7:P9)</f>
        <v>1685569.9000000001</v>
      </c>
      <c r="Q6" s="615">
        <f>SUM(Q7:Q9)</f>
        <v>1685569.9000000001</v>
      </c>
      <c r="R6" s="615">
        <f t="shared" ref="R6" si="5">R7+R8</f>
        <v>0</v>
      </c>
      <c r="S6" s="615">
        <f t="shared" ref="S6" si="6">S7+S8</f>
        <v>0</v>
      </c>
      <c r="T6" s="615">
        <f t="shared" ref="T6" si="7">T7+T8</f>
        <v>0</v>
      </c>
      <c r="U6" s="615">
        <f t="shared" ref="U6" si="8">U7+U8</f>
        <v>0</v>
      </c>
      <c r="V6" s="615">
        <f t="shared" ref="V6" si="9">V7+V8</f>
        <v>0</v>
      </c>
      <c r="W6" s="615">
        <f t="shared" ref="W6" si="10">W7+W8</f>
        <v>0</v>
      </c>
      <c r="X6" s="615">
        <f t="shared" ref="X6" si="11">X7+X8</f>
        <v>0</v>
      </c>
      <c r="Y6" s="615">
        <f t="shared" ref="Y6" si="12">Y7+Y8</f>
        <v>0</v>
      </c>
      <c r="Z6" s="615">
        <f t="shared" ref="Z6" si="13">Z7+Z8</f>
        <v>0</v>
      </c>
      <c r="AA6" s="616">
        <f t="shared" ref="AA6" si="14">AA7+AA8</f>
        <v>0</v>
      </c>
      <c r="AB6" s="414">
        <f>AB7+AB8+AB9</f>
        <v>1663072.0000000002</v>
      </c>
      <c r="AC6" s="415">
        <f>AC7+AC8+AC9</f>
        <v>1663072.0000000002</v>
      </c>
      <c r="AD6" s="415">
        <f t="shared" ref="AD6" si="15">AD7+AD8</f>
        <v>0</v>
      </c>
      <c r="AE6" s="415">
        <f t="shared" ref="AE6" si="16">AE7+AE8</f>
        <v>0</v>
      </c>
      <c r="AF6" s="415">
        <f t="shared" ref="AF6" si="17">AF7+AF8</f>
        <v>0</v>
      </c>
      <c r="AG6" s="415">
        <f t="shared" ref="AG6" si="18">AG7+AG8</f>
        <v>0</v>
      </c>
      <c r="AH6" s="415">
        <f t="shared" ref="AH6" si="19">AH7+AH8</f>
        <v>0</v>
      </c>
      <c r="AI6" s="415">
        <f t="shared" ref="AI6" si="20">AI7+AI8</f>
        <v>0</v>
      </c>
      <c r="AJ6" s="415">
        <f t="shared" ref="AJ6" si="21">AJ7+AJ8</f>
        <v>0</v>
      </c>
      <c r="AK6" s="415">
        <f t="shared" ref="AK6" si="22">AK7+AK8</f>
        <v>0</v>
      </c>
      <c r="AL6" s="415">
        <f t="shared" ref="AL6" si="23">AL7+AL8</f>
        <v>0</v>
      </c>
      <c r="AM6" s="416">
        <f t="shared" ref="AM6" si="24">AM7+AM8</f>
        <v>0</v>
      </c>
      <c r="AN6" s="418">
        <f>AN7+AN8+AN9</f>
        <v>1663072.0000000002</v>
      </c>
      <c r="AO6" s="419">
        <f>AO7+AO8+AO9</f>
        <v>1663072.0000000002</v>
      </c>
      <c r="AP6" s="419">
        <f t="shared" ref="AP6:AY6" si="25">AP7+AP8+AP9</f>
        <v>0</v>
      </c>
      <c r="AQ6" s="419">
        <f t="shared" si="25"/>
        <v>0</v>
      </c>
      <c r="AR6" s="419">
        <f t="shared" si="25"/>
        <v>0</v>
      </c>
      <c r="AS6" s="419">
        <f t="shared" si="25"/>
        <v>0</v>
      </c>
      <c r="AT6" s="419">
        <f t="shared" si="25"/>
        <v>0</v>
      </c>
      <c r="AU6" s="419">
        <f t="shared" si="25"/>
        <v>0</v>
      </c>
      <c r="AV6" s="419">
        <f t="shared" si="25"/>
        <v>0</v>
      </c>
      <c r="AW6" s="419">
        <f t="shared" si="25"/>
        <v>0</v>
      </c>
      <c r="AX6" s="419">
        <f t="shared" si="25"/>
        <v>0</v>
      </c>
      <c r="AY6" s="419">
        <f t="shared" si="25"/>
        <v>0</v>
      </c>
      <c r="AZ6" s="425">
        <f>AZ7+AZ8+AZ9</f>
        <v>1663072.0000000002</v>
      </c>
      <c r="BA6" s="426">
        <f>BA7+BA8+BA9</f>
        <v>1663072.0000000002</v>
      </c>
      <c r="BB6" s="426">
        <f t="shared" ref="BB6" si="26">BB7+BB8</f>
        <v>0</v>
      </c>
      <c r="BC6" s="426">
        <f t="shared" ref="BC6" si="27">BC7+BC8</f>
        <v>0</v>
      </c>
      <c r="BD6" s="426">
        <f t="shared" ref="BD6" si="28">BD7+BD8</f>
        <v>0</v>
      </c>
      <c r="BE6" s="426">
        <f t="shared" ref="BE6" si="29">BE7+BE8</f>
        <v>0</v>
      </c>
      <c r="BF6" s="426">
        <f t="shared" ref="BF6" si="30">BF7+BF8</f>
        <v>0</v>
      </c>
      <c r="BG6" s="426">
        <f t="shared" ref="BG6" si="31">BG7+BG8</f>
        <v>0</v>
      </c>
      <c r="BH6" s="426">
        <f t="shared" ref="BH6" si="32">BH7+BH8</f>
        <v>0</v>
      </c>
      <c r="BI6" s="426">
        <f t="shared" ref="BI6" si="33">BI7+BI8</f>
        <v>0</v>
      </c>
      <c r="BJ6" s="426">
        <f t="shared" ref="BJ6" si="34">BJ7+BJ8</f>
        <v>0</v>
      </c>
      <c r="BK6" s="427">
        <f t="shared" ref="BK6" si="35">BK7+BK8</f>
        <v>0</v>
      </c>
      <c r="BL6" s="1"/>
      <c r="BM6" s="1"/>
      <c r="BN6" s="1"/>
      <c r="BO6" s="1"/>
      <c r="BP6" s="1"/>
      <c r="BQ6" s="1"/>
      <c r="BR6" s="1"/>
    </row>
    <row r="7" spans="1:70" s="6" customFormat="1" ht="25.5" customHeight="1">
      <c r="A7" s="397"/>
      <c r="B7" s="109">
        <v>11001</v>
      </c>
      <c r="C7" s="533" t="s">
        <v>27</v>
      </c>
      <c r="D7" s="562">
        <f>SUM(E7:O7)</f>
        <v>41076.339999999997</v>
      </c>
      <c r="E7" s="311">
        <f>AMPOP!G13</f>
        <v>41076.339999999997</v>
      </c>
      <c r="F7" s="306"/>
      <c r="G7" s="306"/>
      <c r="H7" s="306"/>
      <c r="I7" s="306"/>
      <c r="J7" s="306"/>
      <c r="K7" s="306"/>
      <c r="L7" s="306"/>
      <c r="M7" s="306"/>
      <c r="N7" s="306"/>
      <c r="O7" s="307"/>
      <c r="P7" s="521">
        <f>SUM(Q7:AA7)</f>
        <v>45461.8</v>
      </c>
      <c r="Q7" s="311">
        <f>AMPOP!H13</f>
        <v>45461.8</v>
      </c>
      <c r="R7" s="306"/>
      <c r="S7" s="306"/>
      <c r="T7" s="306"/>
      <c r="U7" s="306"/>
      <c r="V7" s="306"/>
      <c r="W7" s="306"/>
      <c r="X7" s="306"/>
      <c r="Y7" s="306"/>
      <c r="Z7" s="306"/>
      <c r="AA7" s="307"/>
      <c r="AB7" s="394">
        <f>SUM(AC7:AM7)</f>
        <v>45461.8</v>
      </c>
      <c r="AC7" s="311">
        <f>AMPOP!I13</f>
        <v>45461.8</v>
      </c>
      <c r="AD7" s="306"/>
      <c r="AE7" s="306"/>
      <c r="AF7" s="306"/>
      <c r="AG7" s="306"/>
      <c r="AH7" s="306"/>
      <c r="AI7" s="306"/>
      <c r="AJ7" s="306"/>
      <c r="AK7" s="306"/>
      <c r="AL7" s="306"/>
      <c r="AM7" s="312"/>
      <c r="AN7" s="313">
        <f>SUM(AO7:AY7)</f>
        <v>45461.8</v>
      </c>
      <c r="AO7" s="311">
        <f>AMPOP!J13</f>
        <v>45461.8</v>
      </c>
      <c r="AP7" s="306"/>
      <c r="AQ7" s="306"/>
      <c r="AR7" s="306"/>
      <c r="AS7" s="306"/>
      <c r="AT7" s="306"/>
      <c r="AU7" s="306"/>
      <c r="AV7" s="306"/>
      <c r="AW7" s="306"/>
      <c r="AX7" s="306"/>
      <c r="AY7" s="307"/>
      <c r="AZ7" s="313">
        <f>SUM(BA7:BK7)</f>
        <v>45461.8</v>
      </c>
      <c r="BA7" s="311">
        <f>AMPOP!K13</f>
        <v>45461.8</v>
      </c>
      <c r="BB7" s="306"/>
      <c r="BC7" s="306"/>
      <c r="BD7" s="306"/>
      <c r="BE7" s="306"/>
      <c r="BF7" s="306"/>
      <c r="BG7" s="306"/>
      <c r="BH7" s="306"/>
      <c r="BI7" s="306"/>
      <c r="BJ7" s="306"/>
      <c r="BK7" s="307"/>
      <c r="BL7" s="1"/>
      <c r="BM7" s="1"/>
      <c r="BN7" s="1"/>
      <c r="BO7" s="1"/>
      <c r="BP7" s="1"/>
      <c r="BQ7" s="1"/>
      <c r="BR7" s="1"/>
    </row>
    <row r="8" spans="1:70" s="6" customFormat="1" ht="26.25" hidden="1" customHeight="1">
      <c r="A8" s="398"/>
      <c r="B8" s="109">
        <v>11002</v>
      </c>
      <c r="C8" s="534" t="s">
        <v>101</v>
      </c>
      <c r="D8" s="562">
        <f>SUM(E8:O8)</f>
        <v>0</v>
      </c>
      <c r="E8" s="311">
        <f>AMPOP!G14</f>
        <v>0</v>
      </c>
      <c r="F8" s="306"/>
      <c r="G8" s="306"/>
      <c r="H8" s="306"/>
      <c r="I8" s="306"/>
      <c r="J8" s="306"/>
      <c r="K8" s="306"/>
      <c r="L8" s="306"/>
      <c r="M8" s="306"/>
      <c r="N8" s="306"/>
      <c r="O8" s="307"/>
      <c r="P8" s="521">
        <f>SUM(Q8:AA8)</f>
        <v>0</v>
      </c>
      <c r="Q8" s="311">
        <f>AMPOP!H14</f>
        <v>0</v>
      </c>
      <c r="R8" s="306"/>
      <c r="S8" s="306"/>
      <c r="T8" s="306"/>
      <c r="U8" s="306"/>
      <c r="V8" s="306"/>
      <c r="W8" s="306"/>
      <c r="X8" s="306"/>
      <c r="Y8" s="306"/>
      <c r="Z8" s="306"/>
      <c r="AA8" s="307"/>
      <c r="AB8" s="394">
        <f>SUM(AC8:AM8)</f>
        <v>0</v>
      </c>
      <c r="AC8" s="311">
        <f>AMPOP!I14</f>
        <v>0</v>
      </c>
      <c r="AD8" s="306"/>
      <c r="AE8" s="306"/>
      <c r="AF8" s="306"/>
      <c r="AG8" s="306"/>
      <c r="AH8" s="306"/>
      <c r="AI8" s="306"/>
      <c r="AJ8" s="306"/>
      <c r="AK8" s="306"/>
      <c r="AL8" s="306"/>
      <c r="AM8" s="312"/>
      <c r="AN8" s="313">
        <f>SUM(AO8:AY8)</f>
        <v>0</v>
      </c>
      <c r="AO8" s="311">
        <f>AMPOP!J14</f>
        <v>0</v>
      </c>
      <c r="AP8" s="306"/>
      <c r="AQ8" s="306"/>
      <c r="AR8" s="306"/>
      <c r="AS8" s="306"/>
      <c r="AT8" s="306"/>
      <c r="AU8" s="306"/>
      <c r="AV8" s="306"/>
      <c r="AW8" s="306"/>
      <c r="AX8" s="306"/>
      <c r="AY8" s="307"/>
      <c r="AZ8" s="313">
        <f>SUM(BA8:BK8)</f>
        <v>0</v>
      </c>
      <c r="BA8" s="311">
        <f>AMPOP!K14</f>
        <v>0</v>
      </c>
      <c r="BB8" s="306"/>
      <c r="BC8" s="306"/>
      <c r="BD8" s="306"/>
      <c r="BE8" s="306"/>
      <c r="BF8" s="306"/>
      <c r="BG8" s="306"/>
      <c r="BH8" s="306"/>
      <c r="BI8" s="306"/>
      <c r="BJ8" s="306"/>
      <c r="BK8" s="307"/>
      <c r="BL8" s="1"/>
      <c r="BM8" s="1"/>
      <c r="BN8" s="1"/>
      <c r="BO8" s="1"/>
      <c r="BP8" s="1"/>
      <c r="BQ8" s="1"/>
      <c r="BR8" s="1"/>
    </row>
    <row r="9" spans="1:70" s="6" customFormat="1" ht="26.25" customHeight="1">
      <c r="A9" s="393"/>
      <c r="B9" s="109">
        <v>11004</v>
      </c>
      <c r="C9" s="370" t="s">
        <v>368</v>
      </c>
      <c r="D9" s="562">
        <f>SUM(E9:O9)</f>
        <v>925786.4</v>
      </c>
      <c r="E9" s="311">
        <f>AMPOP!G15</f>
        <v>925786.4</v>
      </c>
      <c r="F9" s="306"/>
      <c r="G9" s="306"/>
      <c r="H9" s="306"/>
      <c r="I9" s="306"/>
      <c r="J9" s="306"/>
      <c r="K9" s="306"/>
      <c r="L9" s="306"/>
      <c r="M9" s="306"/>
      <c r="N9" s="306"/>
      <c r="O9" s="307"/>
      <c r="P9" s="521">
        <f>SUM(Q9:AA9)</f>
        <v>1640108.1</v>
      </c>
      <c r="Q9" s="311">
        <f>AMPOP!H15</f>
        <v>1640108.1</v>
      </c>
      <c r="R9" s="306"/>
      <c r="S9" s="306"/>
      <c r="T9" s="306"/>
      <c r="U9" s="306"/>
      <c r="V9" s="306"/>
      <c r="W9" s="306"/>
      <c r="X9" s="306"/>
      <c r="Y9" s="306"/>
      <c r="Z9" s="306"/>
      <c r="AA9" s="307"/>
      <c r="AB9" s="394">
        <f>SUM(AC9:AM9)</f>
        <v>1617610.2000000002</v>
      </c>
      <c r="AC9" s="311">
        <f>AMPOP!I15</f>
        <v>1617610.2000000002</v>
      </c>
      <c r="AD9" s="306"/>
      <c r="AE9" s="306"/>
      <c r="AF9" s="306"/>
      <c r="AG9" s="306"/>
      <c r="AH9" s="306"/>
      <c r="AI9" s="306"/>
      <c r="AJ9" s="306"/>
      <c r="AK9" s="306"/>
      <c r="AL9" s="306"/>
      <c r="AM9" s="312"/>
      <c r="AN9" s="313">
        <f>SUM(AO9:AY9)</f>
        <v>1617610.2000000002</v>
      </c>
      <c r="AO9" s="311">
        <f>AMPOP!J15</f>
        <v>1617610.2000000002</v>
      </c>
      <c r="AP9" s="306"/>
      <c r="AQ9" s="306"/>
      <c r="AR9" s="306"/>
      <c r="AS9" s="306"/>
      <c r="AT9" s="306"/>
      <c r="AU9" s="306"/>
      <c r="AV9" s="306"/>
      <c r="AW9" s="306"/>
      <c r="AX9" s="306"/>
      <c r="AY9" s="307"/>
      <c r="AZ9" s="313">
        <f>SUM(BA9:BK9)</f>
        <v>1617610.2000000002</v>
      </c>
      <c r="BA9" s="311">
        <f>AMPOP!K15</f>
        <v>1617610.2000000002</v>
      </c>
      <c r="BB9" s="306"/>
      <c r="BC9" s="306"/>
      <c r="BD9" s="306"/>
      <c r="BE9" s="306"/>
      <c r="BF9" s="306"/>
      <c r="BG9" s="306"/>
      <c r="BH9" s="306"/>
      <c r="BI9" s="306"/>
      <c r="BJ9" s="306"/>
      <c r="BK9" s="307"/>
      <c r="BL9" s="1"/>
      <c r="BM9" s="1"/>
      <c r="BN9" s="1"/>
      <c r="BO9" s="1"/>
      <c r="BP9" s="1"/>
      <c r="BQ9" s="1"/>
      <c r="BR9" s="1"/>
    </row>
    <row r="10" spans="1:70" s="138" customFormat="1" ht="34.5" customHeight="1">
      <c r="A10" s="88" t="s">
        <v>102</v>
      </c>
      <c r="B10" s="129"/>
      <c r="C10" s="535" t="s">
        <v>128</v>
      </c>
      <c r="D10" s="561">
        <f>SUM(D11:D15)</f>
        <v>1046600.2</v>
      </c>
      <c r="E10" s="308">
        <f>SUM(E11:E15)</f>
        <v>1046600.2</v>
      </c>
      <c r="F10" s="308">
        <f t="shared" ref="F10:O10" si="36">F11+F12+F14</f>
        <v>0</v>
      </c>
      <c r="G10" s="308">
        <f t="shared" si="36"/>
        <v>0</v>
      </c>
      <c r="H10" s="308">
        <f t="shared" si="36"/>
        <v>0</v>
      </c>
      <c r="I10" s="308">
        <f t="shared" si="36"/>
        <v>0</v>
      </c>
      <c r="J10" s="308">
        <f t="shared" si="36"/>
        <v>0</v>
      </c>
      <c r="K10" s="308">
        <f t="shared" si="36"/>
        <v>0</v>
      </c>
      <c r="L10" s="308">
        <f t="shared" si="36"/>
        <v>0</v>
      </c>
      <c r="M10" s="308">
        <f t="shared" si="36"/>
        <v>0</v>
      </c>
      <c r="N10" s="308">
        <f t="shared" si="36"/>
        <v>0</v>
      </c>
      <c r="O10" s="310">
        <f t="shared" si="36"/>
        <v>0</v>
      </c>
      <c r="P10" s="614">
        <f>P11+P12+P14</f>
        <v>1164867.3</v>
      </c>
      <c r="Q10" s="615">
        <f>Q11+Q12+Q14</f>
        <v>1164867.3</v>
      </c>
      <c r="R10" s="615">
        <f t="shared" ref="R10" si="37">R11+R12+R14</f>
        <v>0</v>
      </c>
      <c r="S10" s="615">
        <f t="shared" ref="S10" si="38">S11+S12+S14</f>
        <v>0</v>
      </c>
      <c r="T10" s="615">
        <f t="shared" ref="T10" si="39">T11+T12+T14</f>
        <v>0</v>
      </c>
      <c r="U10" s="615">
        <f t="shared" ref="U10" si="40">U11+U12+U14</f>
        <v>0</v>
      </c>
      <c r="V10" s="615">
        <f t="shared" ref="V10" si="41">V11+V12+V14</f>
        <v>0</v>
      </c>
      <c r="W10" s="615">
        <f t="shared" ref="W10" si="42">W11+W12+W14</f>
        <v>0</v>
      </c>
      <c r="X10" s="615">
        <f t="shared" ref="X10" si="43">X11+X12+X14</f>
        <v>0</v>
      </c>
      <c r="Y10" s="615">
        <f t="shared" ref="Y10" si="44">Y11+Y12+Y14</f>
        <v>0</v>
      </c>
      <c r="Z10" s="615">
        <f t="shared" ref="Z10" si="45">Z11+Z12+Z14</f>
        <v>0</v>
      </c>
      <c r="AA10" s="616">
        <f t="shared" ref="AA10" si="46">AA11+AA12+AA14</f>
        <v>0</v>
      </c>
      <c r="AB10" s="417">
        <f>AB11+AB12+AB14</f>
        <v>1064645.1000000001</v>
      </c>
      <c r="AC10" s="415">
        <f>AC11+AC12+AC14</f>
        <v>1064645.1000000001</v>
      </c>
      <c r="AD10" s="415">
        <f t="shared" ref="AD10" si="47">AD11+AD12+AD14</f>
        <v>0</v>
      </c>
      <c r="AE10" s="415">
        <f t="shared" ref="AE10" si="48">AE11+AE12+AE14</f>
        <v>0</v>
      </c>
      <c r="AF10" s="415">
        <f t="shared" ref="AF10" si="49">AF11+AF12+AF14</f>
        <v>0</v>
      </c>
      <c r="AG10" s="415">
        <f t="shared" ref="AG10" si="50">AG11+AG12+AG14</f>
        <v>0</v>
      </c>
      <c r="AH10" s="415">
        <f t="shared" ref="AH10" si="51">AH11+AH12+AH14</f>
        <v>0</v>
      </c>
      <c r="AI10" s="415">
        <f t="shared" ref="AI10" si="52">AI11+AI12+AI14</f>
        <v>0</v>
      </c>
      <c r="AJ10" s="415">
        <f t="shared" ref="AJ10" si="53">AJ11+AJ12+AJ14</f>
        <v>0</v>
      </c>
      <c r="AK10" s="415">
        <f t="shared" ref="AK10" si="54">AK11+AK12+AK14</f>
        <v>0</v>
      </c>
      <c r="AL10" s="415">
        <f t="shared" ref="AL10" si="55">AL11+AL12+AL14</f>
        <v>0</v>
      </c>
      <c r="AM10" s="416">
        <f t="shared" ref="AM10" si="56">AM11+AM12+AM14</f>
        <v>0</v>
      </c>
      <c r="AN10" s="418">
        <f>SUM(AN11:AN15)</f>
        <v>1075713.7</v>
      </c>
      <c r="AO10" s="419">
        <f>SUM(AO11:AO15)</f>
        <v>1075713.7</v>
      </c>
      <c r="AP10" s="419">
        <f t="shared" ref="AP10:AY10" si="57">SUM(AP11:AP15)</f>
        <v>0</v>
      </c>
      <c r="AQ10" s="419">
        <f t="shared" si="57"/>
        <v>0</v>
      </c>
      <c r="AR10" s="419">
        <f t="shared" si="57"/>
        <v>0</v>
      </c>
      <c r="AS10" s="419">
        <f t="shared" si="57"/>
        <v>0</v>
      </c>
      <c r="AT10" s="419">
        <f t="shared" si="57"/>
        <v>0</v>
      </c>
      <c r="AU10" s="419">
        <f t="shared" si="57"/>
        <v>0</v>
      </c>
      <c r="AV10" s="419">
        <f t="shared" si="57"/>
        <v>0</v>
      </c>
      <c r="AW10" s="419">
        <f t="shared" si="57"/>
        <v>0</v>
      </c>
      <c r="AX10" s="419">
        <f t="shared" si="57"/>
        <v>0</v>
      </c>
      <c r="AY10" s="419">
        <f t="shared" si="57"/>
        <v>0</v>
      </c>
      <c r="AZ10" s="428">
        <f>AZ11+AZ12+AZ14</f>
        <v>1086948.3</v>
      </c>
      <c r="BA10" s="426">
        <f>BA11+BA12+BA14</f>
        <v>1086948.3</v>
      </c>
      <c r="BB10" s="426">
        <f t="shared" ref="BB10" si="58">BB11+BB12+BB14</f>
        <v>0</v>
      </c>
      <c r="BC10" s="426">
        <f t="shared" ref="BC10" si="59">BC11+BC12+BC14</f>
        <v>0</v>
      </c>
      <c r="BD10" s="426">
        <f t="shared" ref="BD10" si="60">BD11+BD12+BD14</f>
        <v>0</v>
      </c>
      <c r="BE10" s="426">
        <f t="shared" ref="BE10" si="61">BE11+BE12+BE14</f>
        <v>0</v>
      </c>
      <c r="BF10" s="426">
        <f t="shared" ref="BF10" si="62">BF11+BF12+BF14</f>
        <v>0</v>
      </c>
      <c r="BG10" s="426">
        <f t="shared" ref="BG10" si="63">BG11+BG12+BG14</f>
        <v>0</v>
      </c>
      <c r="BH10" s="426">
        <f t="shared" ref="BH10" si="64">BH11+BH12+BH14</f>
        <v>0</v>
      </c>
      <c r="BI10" s="426">
        <f t="shared" ref="BI10" si="65">BI11+BI12+BI14</f>
        <v>0</v>
      </c>
      <c r="BJ10" s="426">
        <f t="shared" ref="BJ10" si="66">BJ11+BJ12+BJ14</f>
        <v>0</v>
      </c>
      <c r="BK10" s="427">
        <f t="shared" ref="BK10" si="67">BK11+BK12+BK14</f>
        <v>0</v>
      </c>
      <c r="BL10" s="1"/>
      <c r="BM10" s="1"/>
      <c r="BN10" s="1"/>
      <c r="BO10" s="1"/>
      <c r="BP10" s="1"/>
      <c r="BQ10" s="1"/>
      <c r="BR10" s="1"/>
    </row>
    <row r="11" spans="1:70" s="6" customFormat="1" ht="32.25" customHeight="1">
      <c r="A11" s="1762"/>
      <c r="B11" s="110">
        <v>11001</v>
      </c>
      <c r="C11" s="533" t="s">
        <v>129</v>
      </c>
      <c r="D11" s="313">
        <f>SUM(E11:O11)</f>
        <v>939929.1</v>
      </c>
      <c r="E11" s="314">
        <f>AMPOP!G17</f>
        <v>939929.1</v>
      </c>
      <c r="F11" s="306"/>
      <c r="G11" s="306"/>
      <c r="H11" s="306"/>
      <c r="I11" s="306"/>
      <c r="J11" s="306"/>
      <c r="K11" s="306"/>
      <c r="L11" s="306"/>
      <c r="M11" s="306"/>
      <c r="N11" s="306"/>
      <c r="O11" s="307"/>
      <c r="P11" s="524">
        <f>Q11</f>
        <v>1065824.7</v>
      </c>
      <c r="Q11" s="314">
        <f>AMPOP!H17</f>
        <v>1065824.7</v>
      </c>
      <c r="R11" s="306"/>
      <c r="S11" s="306"/>
      <c r="T11" s="306"/>
      <c r="U11" s="306"/>
      <c r="V11" s="306"/>
      <c r="W11" s="306"/>
      <c r="X11" s="306"/>
      <c r="Y11" s="306"/>
      <c r="Z11" s="306"/>
      <c r="AA11" s="307"/>
      <c r="AB11" s="405">
        <f>AC11</f>
        <v>964948.3</v>
      </c>
      <c r="AC11" s="314">
        <f>AMPOP!I17</f>
        <v>964948.3</v>
      </c>
      <c r="AD11" s="306"/>
      <c r="AE11" s="306"/>
      <c r="AF11" s="306"/>
      <c r="AG11" s="306"/>
      <c r="AH11" s="306"/>
      <c r="AI11" s="306"/>
      <c r="AJ11" s="306"/>
      <c r="AK11" s="306"/>
      <c r="AL11" s="306"/>
      <c r="AM11" s="312"/>
      <c r="AN11" s="315">
        <f>AO11</f>
        <v>976016.9</v>
      </c>
      <c r="AO11" s="314">
        <f>AMPOP!J17</f>
        <v>976016.9</v>
      </c>
      <c r="AP11" s="306"/>
      <c r="AQ11" s="306"/>
      <c r="AR11" s="306"/>
      <c r="AS11" s="306"/>
      <c r="AT11" s="306"/>
      <c r="AU11" s="306"/>
      <c r="AV11" s="306"/>
      <c r="AW11" s="306"/>
      <c r="AX11" s="306"/>
      <c r="AY11" s="307"/>
      <c r="AZ11" s="316">
        <f>BA11</f>
        <v>987251.5</v>
      </c>
      <c r="BA11" s="314">
        <f>AMPOP!K17</f>
        <v>987251.5</v>
      </c>
      <c r="BB11" s="306"/>
      <c r="BC11" s="306"/>
      <c r="BD11" s="306"/>
      <c r="BE11" s="306"/>
      <c r="BF11" s="306"/>
      <c r="BG11" s="306"/>
      <c r="BH11" s="306"/>
      <c r="BI11" s="306"/>
      <c r="BJ11" s="306"/>
      <c r="BK11" s="307"/>
      <c r="BL11" s="1"/>
      <c r="BM11" s="1"/>
      <c r="BN11" s="1"/>
      <c r="BO11" s="1"/>
      <c r="BP11" s="1"/>
      <c r="BQ11" s="1"/>
      <c r="BR11" s="1"/>
    </row>
    <row r="12" spans="1:70" s="6" customFormat="1" ht="24" customHeight="1">
      <c r="A12" s="1622"/>
      <c r="B12" s="110">
        <v>11002</v>
      </c>
      <c r="C12" s="536" t="s">
        <v>130</v>
      </c>
      <c r="D12" s="313">
        <f t="shared" ref="D12:D15" si="68">SUM(E12:O12)</f>
        <v>91155.4</v>
      </c>
      <c r="E12" s="314">
        <f>AMPOP!G18</f>
        <v>91155.4</v>
      </c>
      <c r="F12" s="306"/>
      <c r="G12" s="306"/>
      <c r="H12" s="306"/>
      <c r="I12" s="306"/>
      <c r="J12" s="306"/>
      <c r="K12" s="306"/>
      <c r="L12" s="306"/>
      <c r="M12" s="306"/>
      <c r="N12" s="306"/>
      <c r="O12" s="307"/>
      <c r="P12" s="524">
        <f t="shared" ref="P12:P14" si="69">Q12</f>
        <v>99042.6</v>
      </c>
      <c r="Q12" s="314">
        <f>AMPOP!H18</f>
        <v>99042.6</v>
      </c>
      <c r="R12" s="306"/>
      <c r="S12" s="306"/>
      <c r="T12" s="306"/>
      <c r="U12" s="306"/>
      <c r="V12" s="306"/>
      <c r="W12" s="306"/>
      <c r="X12" s="306"/>
      <c r="Y12" s="306"/>
      <c r="Z12" s="306"/>
      <c r="AA12" s="307"/>
      <c r="AB12" s="405">
        <f t="shared" ref="AB12:AB14" si="70">AC12</f>
        <v>99696.8</v>
      </c>
      <c r="AC12" s="314">
        <f>AMPOP!I18</f>
        <v>99696.8</v>
      </c>
      <c r="AD12" s="306"/>
      <c r="AE12" s="306"/>
      <c r="AF12" s="306"/>
      <c r="AG12" s="306"/>
      <c r="AH12" s="306"/>
      <c r="AI12" s="306"/>
      <c r="AJ12" s="306"/>
      <c r="AK12" s="306"/>
      <c r="AL12" s="306"/>
      <c r="AM12" s="312"/>
      <c r="AN12" s="315">
        <f t="shared" ref="AN12:AN15" si="71">AO12</f>
        <v>99696.8</v>
      </c>
      <c r="AO12" s="314">
        <f>AMPOP!J18</f>
        <v>99696.8</v>
      </c>
      <c r="AP12" s="306"/>
      <c r="AQ12" s="306"/>
      <c r="AR12" s="306"/>
      <c r="AS12" s="306"/>
      <c r="AT12" s="306"/>
      <c r="AU12" s="306"/>
      <c r="AV12" s="306"/>
      <c r="AW12" s="306"/>
      <c r="AX12" s="306"/>
      <c r="AY12" s="307"/>
      <c r="AZ12" s="316">
        <f t="shared" ref="AZ12:AZ14" si="72">BA12</f>
        <v>99696.8</v>
      </c>
      <c r="BA12" s="314">
        <f>AMPOP!K18</f>
        <v>99696.8</v>
      </c>
      <c r="BB12" s="306"/>
      <c r="BC12" s="306"/>
      <c r="BD12" s="306"/>
      <c r="BE12" s="306"/>
      <c r="BF12" s="306"/>
      <c r="BG12" s="306"/>
      <c r="BH12" s="306"/>
      <c r="BI12" s="306"/>
      <c r="BJ12" s="306"/>
      <c r="BK12" s="307"/>
      <c r="BL12" s="1"/>
      <c r="BM12" s="1"/>
      <c r="BN12" s="1"/>
      <c r="BO12" s="1"/>
      <c r="BP12" s="1"/>
      <c r="BQ12" s="1"/>
      <c r="BR12" s="1"/>
    </row>
    <row r="13" spans="1:70" s="6" customFormat="1" ht="29.25" customHeight="1">
      <c r="A13" s="1622"/>
      <c r="B13" s="110">
        <v>31001</v>
      </c>
      <c r="C13" s="470" t="s">
        <v>369</v>
      </c>
      <c r="D13" s="313">
        <f t="shared" si="68"/>
        <v>15515.7</v>
      </c>
      <c r="E13" s="314">
        <f>AMPOP!G19</f>
        <v>15515.7</v>
      </c>
      <c r="F13" s="306"/>
      <c r="G13" s="306"/>
      <c r="H13" s="306"/>
      <c r="I13" s="306"/>
      <c r="J13" s="306"/>
      <c r="K13" s="306"/>
      <c r="L13" s="306"/>
      <c r="M13" s="306"/>
      <c r="N13" s="306"/>
      <c r="O13" s="307"/>
      <c r="P13" s="524"/>
      <c r="Q13" s="314"/>
      <c r="R13" s="306"/>
      <c r="S13" s="306"/>
      <c r="T13" s="306"/>
      <c r="U13" s="306"/>
      <c r="V13" s="306"/>
      <c r="W13" s="306"/>
      <c r="X13" s="306"/>
      <c r="Y13" s="306"/>
      <c r="Z13" s="306"/>
      <c r="AA13" s="307"/>
      <c r="AB13" s="405"/>
      <c r="AC13" s="314"/>
      <c r="AD13" s="306"/>
      <c r="AE13" s="306"/>
      <c r="AF13" s="306"/>
      <c r="AG13" s="306"/>
      <c r="AH13" s="306"/>
      <c r="AI13" s="306"/>
      <c r="AJ13" s="306"/>
      <c r="AK13" s="306"/>
      <c r="AL13" s="306"/>
      <c r="AM13" s="312"/>
      <c r="AN13" s="315">
        <f t="shared" si="71"/>
        <v>0</v>
      </c>
      <c r="AO13" s="314">
        <f>AMPOP!J19</f>
        <v>0</v>
      </c>
      <c r="AP13" s="306"/>
      <c r="AQ13" s="306"/>
      <c r="AR13" s="306"/>
      <c r="AS13" s="306"/>
      <c r="AT13" s="306"/>
      <c r="AU13" s="306"/>
      <c r="AV13" s="306"/>
      <c r="AW13" s="306"/>
      <c r="AX13" s="306"/>
      <c r="AY13" s="307"/>
      <c r="AZ13" s="316"/>
      <c r="BA13" s="314"/>
      <c r="BB13" s="306"/>
      <c r="BC13" s="306"/>
      <c r="BD13" s="306"/>
      <c r="BE13" s="306"/>
      <c r="BF13" s="306"/>
      <c r="BG13" s="306"/>
      <c r="BH13" s="306"/>
      <c r="BI13" s="306"/>
      <c r="BJ13" s="306"/>
      <c r="BK13" s="307"/>
      <c r="BL13" s="1"/>
      <c r="BM13" s="1"/>
      <c r="BN13" s="1"/>
      <c r="BO13" s="1"/>
      <c r="BP13" s="1"/>
      <c r="BQ13" s="1"/>
      <c r="BR13" s="1"/>
    </row>
    <row r="14" spans="1:70" s="6" customFormat="1" ht="28.5" customHeight="1">
      <c r="A14" s="1673"/>
      <c r="B14" s="373">
        <v>31002</v>
      </c>
      <c r="C14" s="519" t="s">
        <v>177</v>
      </c>
      <c r="D14" s="313">
        <f t="shared" si="68"/>
        <v>0</v>
      </c>
      <c r="E14" s="314">
        <f>AMPOP!G20</f>
        <v>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7"/>
      <c r="P14" s="524">
        <f t="shared" si="69"/>
        <v>0</v>
      </c>
      <c r="Q14" s="314">
        <f>AMPOP!H20</f>
        <v>0</v>
      </c>
      <c r="R14" s="306"/>
      <c r="S14" s="306"/>
      <c r="T14" s="306"/>
      <c r="U14" s="306"/>
      <c r="V14" s="306"/>
      <c r="W14" s="306"/>
      <c r="X14" s="306"/>
      <c r="Y14" s="306"/>
      <c r="Z14" s="306"/>
      <c r="AA14" s="307"/>
      <c r="AB14" s="405">
        <f t="shared" si="70"/>
        <v>0</v>
      </c>
      <c r="AC14" s="314">
        <f>AMPOP!I20</f>
        <v>0</v>
      </c>
      <c r="AD14" s="306"/>
      <c r="AE14" s="306"/>
      <c r="AF14" s="306"/>
      <c r="AG14" s="306"/>
      <c r="AH14" s="306"/>
      <c r="AI14" s="306"/>
      <c r="AJ14" s="306"/>
      <c r="AK14" s="306"/>
      <c r="AL14" s="306"/>
      <c r="AM14" s="312"/>
      <c r="AN14" s="315">
        <f t="shared" si="71"/>
        <v>0</v>
      </c>
      <c r="AO14" s="314">
        <f>AMPOP!J20</f>
        <v>0</v>
      </c>
      <c r="AP14" s="306"/>
      <c r="AQ14" s="306"/>
      <c r="AR14" s="306"/>
      <c r="AS14" s="306"/>
      <c r="AT14" s="306"/>
      <c r="AU14" s="306"/>
      <c r="AV14" s="306"/>
      <c r="AW14" s="306"/>
      <c r="AX14" s="306"/>
      <c r="AY14" s="307"/>
      <c r="AZ14" s="316">
        <f t="shared" si="72"/>
        <v>0</v>
      </c>
      <c r="BA14" s="314">
        <f>AMPOP!K20</f>
        <v>0</v>
      </c>
      <c r="BB14" s="306"/>
      <c r="BC14" s="306"/>
      <c r="BD14" s="306"/>
      <c r="BE14" s="306"/>
      <c r="BF14" s="306"/>
      <c r="BG14" s="306"/>
      <c r="BH14" s="306"/>
      <c r="BI14" s="306"/>
      <c r="BJ14" s="306"/>
      <c r="BK14" s="307"/>
      <c r="BL14" s="1"/>
      <c r="BM14" s="1"/>
      <c r="BN14" s="1"/>
      <c r="BO14" s="1"/>
      <c r="BP14" s="1"/>
      <c r="BQ14" s="1"/>
      <c r="BR14" s="1"/>
    </row>
    <row r="15" spans="1:70" s="6" customFormat="1" ht="28.5" customHeight="1">
      <c r="A15" s="505"/>
      <c r="B15" s="373">
        <v>31003</v>
      </c>
      <c r="C15" s="519" t="s">
        <v>178</v>
      </c>
      <c r="D15" s="313">
        <f t="shared" si="68"/>
        <v>0</v>
      </c>
      <c r="E15" s="314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524"/>
      <c r="Q15" s="314"/>
      <c r="R15" s="306"/>
      <c r="S15" s="306"/>
      <c r="T15" s="306"/>
      <c r="U15" s="306"/>
      <c r="V15" s="306"/>
      <c r="W15" s="306"/>
      <c r="X15" s="306"/>
      <c r="Y15" s="306"/>
      <c r="Z15" s="306"/>
      <c r="AA15" s="307"/>
      <c r="AB15" s="524"/>
      <c r="AC15" s="314"/>
      <c r="AD15" s="306"/>
      <c r="AE15" s="306"/>
      <c r="AF15" s="306"/>
      <c r="AG15" s="306"/>
      <c r="AH15" s="306"/>
      <c r="AI15" s="306"/>
      <c r="AJ15" s="306"/>
      <c r="AK15" s="306"/>
      <c r="AL15" s="306"/>
      <c r="AM15" s="312"/>
      <c r="AN15" s="315">
        <f t="shared" si="71"/>
        <v>0</v>
      </c>
      <c r="AO15" s="314">
        <f>AMPOP!J21</f>
        <v>0</v>
      </c>
      <c r="AP15" s="306"/>
      <c r="AQ15" s="306"/>
      <c r="AR15" s="306"/>
      <c r="AS15" s="306"/>
      <c r="AT15" s="306"/>
      <c r="AU15" s="306"/>
      <c r="AV15" s="306"/>
      <c r="AW15" s="306"/>
      <c r="AX15" s="306"/>
      <c r="AY15" s="307"/>
      <c r="AZ15" s="316"/>
      <c r="BA15" s="314"/>
      <c r="BB15" s="306"/>
      <c r="BC15" s="306"/>
      <c r="BD15" s="306"/>
      <c r="BE15" s="306"/>
      <c r="BF15" s="306"/>
      <c r="BG15" s="306"/>
      <c r="BH15" s="306"/>
      <c r="BI15" s="306"/>
      <c r="BJ15" s="306"/>
      <c r="BK15" s="307"/>
      <c r="BL15" s="1"/>
      <c r="BM15" s="1"/>
      <c r="BN15" s="1"/>
      <c r="BO15" s="1"/>
      <c r="BP15" s="1"/>
      <c r="BQ15" s="1"/>
      <c r="BR15" s="1"/>
    </row>
    <row r="16" spans="1:70" s="139" customFormat="1" ht="24" customHeight="1">
      <c r="A16" s="89" t="s">
        <v>103</v>
      </c>
      <c r="B16" s="106"/>
      <c r="C16" s="532" t="s">
        <v>104</v>
      </c>
      <c r="D16" s="309">
        <f>D17</f>
        <v>0</v>
      </c>
      <c r="E16" s="308">
        <f t="shared" ref="E16:N16" si="73">E17</f>
        <v>0</v>
      </c>
      <c r="F16" s="308">
        <f t="shared" si="73"/>
        <v>0</v>
      </c>
      <c r="G16" s="308">
        <f t="shared" si="73"/>
        <v>0</v>
      </c>
      <c r="H16" s="308">
        <f t="shared" si="73"/>
        <v>0</v>
      </c>
      <c r="I16" s="308">
        <f t="shared" si="73"/>
        <v>0</v>
      </c>
      <c r="J16" s="308">
        <f t="shared" si="73"/>
        <v>0</v>
      </c>
      <c r="K16" s="308">
        <f t="shared" si="73"/>
        <v>0</v>
      </c>
      <c r="L16" s="308">
        <f t="shared" si="73"/>
        <v>0</v>
      </c>
      <c r="M16" s="308">
        <f t="shared" si="73"/>
        <v>0</v>
      </c>
      <c r="N16" s="308">
        <f t="shared" si="73"/>
        <v>0</v>
      </c>
      <c r="O16" s="310">
        <f>O17</f>
        <v>0</v>
      </c>
      <c r="P16" s="614">
        <f>P17</f>
        <v>524328</v>
      </c>
      <c r="Q16" s="615">
        <f t="shared" ref="Q16" si="74">Q17</f>
        <v>0</v>
      </c>
      <c r="R16" s="615">
        <f t="shared" ref="R16" si="75">R17</f>
        <v>0</v>
      </c>
      <c r="S16" s="615">
        <f t="shared" ref="S16" si="76">S17</f>
        <v>0</v>
      </c>
      <c r="T16" s="615">
        <f t="shared" ref="T16" si="77">T17</f>
        <v>0</v>
      </c>
      <c r="U16" s="615">
        <f t="shared" ref="U16" si="78">U17</f>
        <v>0</v>
      </c>
      <c r="V16" s="615">
        <f t="shared" ref="V16" si="79">V17</f>
        <v>451365.1</v>
      </c>
      <c r="W16" s="615">
        <f t="shared" ref="W16" si="80">W17</f>
        <v>348.9</v>
      </c>
      <c r="X16" s="615">
        <f t="shared" ref="X16" si="81">X17</f>
        <v>72614</v>
      </c>
      <c r="Y16" s="615">
        <f t="shared" ref="Y16" si="82">Y17</f>
        <v>0</v>
      </c>
      <c r="Z16" s="615">
        <f t="shared" ref="Z16" si="83">Z17</f>
        <v>0</v>
      </c>
      <c r="AA16" s="616">
        <f>AA17</f>
        <v>0</v>
      </c>
      <c r="AB16" s="417">
        <f>AB17</f>
        <v>150000</v>
      </c>
      <c r="AC16" s="415">
        <f t="shared" ref="AC16" si="84">AC17</f>
        <v>150000</v>
      </c>
      <c r="AD16" s="415">
        <f t="shared" ref="AD16" si="85">AD17</f>
        <v>0</v>
      </c>
      <c r="AE16" s="415">
        <f t="shared" ref="AE16" si="86">AE17</f>
        <v>0</v>
      </c>
      <c r="AF16" s="415">
        <f t="shared" ref="AF16" si="87">AF17</f>
        <v>0</v>
      </c>
      <c r="AG16" s="415">
        <f t="shared" ref="AG16" si="88">AG17</f>
        <v>0</v>
      </c>
      <c r="AH16" s="415">
        <f t="shared" ref="AH16" si="89">AH17</f>
        <v>0</v>
      </c>
      <c r="AI16" s="415">
        <f t="shared" ref="AI16" si="90">AI17</f>
        <v>0</v>
      </c>
      <c r="AJ16" s="415">
        <f t="shared" ref="AJ16" si="91">AJ17</f>
        <v>0</v>
      </c>
      <c r="AK16" s="415">
        <f t="shared" ref="AK16" si="92">AK17</f>
        <v>0</v>
      </c>
      <c r="AL16" s="415">
        <f t="shared" ref="AL16" si="93">AL17</f>
        <v>0</v>
      </c>
      <c r="AM16" s="416">
        <f>AM17</f>
        <v>0</v>
      </c>
      <c r="AN16" s="418">
        <f>AN17</f>
        <v>150000</v>
      </c>
      <c r="AO16" s="419">
        <f>AO17</f>
        <v>150000</v>
      </c>
      <c r="AP16" s="419">
        <f t="shared" ref="AP16:AY16" si="94">AP17</f>
        <v>0</v>
      </c>
      <c r="AQ16" s="419">
        <f t="shared" si="94"/>
        <v>0</v>
      </c>
      <c r="AR16" s="419">
        <f t="shared" si="94"/>
        <v>0</v>
      </c>
      <c r="AS16" s="419">
        <f t="shared" si="94"/>
        <v>0</v>
      </c>
      <c r="AT16" s="419">
        <f t="shared" si="94"/>
        <v>0</v>
      </c>
      <c r="AU16" s="419">
        <f t="shared" si="94"/>
        <v>0</v>
      </c>
      <c r="AV16" s="419">
        <f t="shared" si="94"/>
        <v>0</v>
      </c>
      <c r="AW16" s="419">
        <f t="shared" si="94"/>
        <v>0</v>
      </c>
      <c r="AX16" s="419">
        <f t="shared" si="94"/>
        <v>0</v>
      </c>
      <c r="AY16" s="419">
        <f t="shared" si="94"/>
        <v>0</v>
      </c>
      <c r="AZ16" s="428">
        <f>AZ17</f>
        <v>150000</v>
      </c>
      <c r="BA16" s="426">
        <f t="shared" ref="BA16" si="95">BA17</f>
        <v>150000</v>
      </c>
      <c r="BB16" s="426">
        <f t="shared" ref="BB16" si="96">BB17</f>
        <v>0</v>
      </c>
      <c r="BC16" s="426">
        <f t="shared" ref="BC16" si="97">BC17</f>
        <v>0</v>
      </c>
      <c r="BD16" s="426">
        <f t="shared" ref="BD16" si="98">BD17</f>
        <v>0</v>
      </c>
      <c r="BE16" s="426">
        <f t="shared" ref="BE16" si="99">BE17</f>
        <v>0</v>
      </c>
      <c r="BF16" s="426">
        <f t="shared" ref="BF16" si="100">BF17</f>
        <v>0</v>
      </c>
      <c r="BG16" s="426">
        <f t="shared" ref="BG16" si="101">BG17</f>
        <v>0</v>
      </c>
      <c r="BH16" s="426">
        <f t="shared" ref="BH16" si="102">BH17</f>
        <v>0</v>
      </c>
      <c r="BI16" s="426">
        <f t="shared" ref="BI16" si="103">BI17</f>
        <v>0</v>
      </c>
      <c r="BJ16" s="426">
        <f t="shared" ref="BJ16" si="104">BJ17</f>
        <v>0</v>
      </c>
      <c r="BK16" s="427">
        <f>BK17</f>
        <v>0</v>
      </c>
      <c r="BL16" s="1"/>
      <c r="BM16" s="1"/>
      <c r="BN16" s="1"/>
      <c r="BO16" s="1"/>
      <c r="BP16" s="1"/>
      <c r="BQ16" s="1"/>
      <c r="BR16" s="1"/>
    </row>
    <row r="17" spans="1:70" s="7" customFormat="1" ht="23.25" customHeight="1">
      <c r="A17" s="90"/>
      <c r="B17" s="111">
        <v>12001</v>
      </c>
      <c r="C17" s="537" t="s">
        <v>105</v>
      </c>
      <c r="D17" s="313">
        <f>SUM(E17:O17)</f>
        <v>0</v>
      </c>
      <c r="E17" s="317"/>
      <c r="F17" s="318"/>
      <c r="G17" s="318">
        <v>0</v>
      </c>
      <c r="H17" s="319">
        <v>0</v>
      </c>
      <c r="I17" s="317"/>
      <c r="J17" s="319">
        <v>0</v>
      </c>
      <c r="K17" s="319">
        <v>0</v>
      </c>
      <c r="L17" s="319">
        <v>0</v>
      </c>
      <c r="M17" s="317"/>
      <c r="N17" s="320"/>
      <c r="O17" s="322"/>
      <c r="P17" s="521">
        <f>SUM(Q17:AA17)</f>
        <v>524328</v>
      </c>
      <c r="Q17" s="317"/>
      <c r="R17" s="318"/>
      <c r="S17" s="318"/>
      <c r="T17" s="319"/>
      <c r="U17" s="317"/>
      <c r="V17" s="407">
        <v>451365.1</v>
      </c>
      <c r="W17" s="407">
        <v>348.9</v>
      </c>
      <c r="X17" s="406">
        <v>72614</v>
      </c>
      <c r="Y17" s="317"/>
      <c r="Z17" s="320"/>
      <c r="AA17" s="322"/>
      <c r="AB17" s="394">
        <f>SUM(AC17:AM17)</f>
        <v>150000</v>
      </c>
      <c r="AC17" s="313">
        <f>AMPOP!I23</f>
        <v>150000</v>
      </c>
      <c r="AD17" s="318"/>
      <c r="AE17" s="318"/>
      <c r="AF17" s="319"/>
      <c r="AG17" s="317"/>
      <c r="AH17" s="319"/>
      <c r="AI17" s="319"/>
      <c r="AJ17" s="319"/>
      <c r="AK17" s="317"/>
      <c r="AL17" s="320"/>
      <c r="AM17" s="321"/>
      <c r="AN17" s="562">
        <f>SUM(AO17:AY17)</f>
        <v>150000</v>
      </c>
      <c r="AO17" s="314">
        <f>AMPOP!J23</f>
        <v>150000</v>
      </c>
      <c r="AP17" s="318"/>
      <c r="AQ17" s="318"/>
      <c r="AR17" s="319"/>
      <c r="AS17" s="317"/>
      <c r="AT17" s="319"/>
      <c r="AU17" s="319"/>
      <c r="AV17" s="319"/>
      <c r="AW17" s="317"/>
      <c r="AX17" s="320"/>
      <c r="AY17" s="322"/>
      <c r="AZ17" s="313">
        <f>SUM(BA17:BK17)</f>
        <v>150000</v>
      </c>
      <c r="BA17" s="323">
        <f>AMPOP!K23</f>
        <v>150000</v>
      </c>
      <c r="BB17" s="324"/>
      <c r="BC17" s="324"/>
      <c r="BD17" s="314"/>
      <c r="BE17" s="323"/>
      <c r="BF17" s="314"/>
      <c r="BG17" s="314"/>
      <c r="BH17" s="314"/>
      <c r="BI17" s="323"/>
      <c r="BJ17" s="320"/>
      <c r="BK17" s="322"/>
      <c r="BL17" s="1"/>
      <c r="BM17" s="1"/>
      <c r="BN17" s="1"/>
      <c r="BO17" s="1"/>
      <c r="BP17" s="1"/>
      <c r="BQ17" s="1"/>
      <c r="BR17" s="1"/>
    </row>
    <row r="18" spans="1:70" s="140" customFormat="1" ht="33" customHeight="1">
      <c r="A18" s="88" t="s">
        <v>106</v>
      </c>
      <c r="B18" s="129"/>
      <c r="C18" s="535" t="s">
        <v>107</v>
      </c>
      <c r="D18" s="309">
        <f>SUM(D19:D32)</f>
        <v>1790570.5000000002</v>
      </c>
      <c r="E18" s="308">
        <f t="shared" ref="E18:O18" si="105">E19+E20+E21+E22+E23+E24+E25+E26+E27+E28+E29+E31+E32</f>
        <v>7000</v>
      </c>
      <c r="F18" s="308">
        <f t="shared" si="105"/>
        <v>0</v>
      </c>
      <c r="G18" s="308">
        <f t="shared" si="105"/>
        <v>152887.29999999999</v>
      </c>
      <c r="H18" s="308">
        <f t="shared" si="105"/>
        <v>0</v>
      </c>
      <c r="I18" s="308">
        <f t="shared" si="105"/>
        <v>372124.1</v>
      </c>
      <c r="J18" s="308">
        <f t="shared" si="105"/>
        <v>0</v>
      </c>
      <c r="K18" s="308">
        <f t="shared" si="105"/>
        <v>156800</v>
      </c>
      <c r="L18" s="308">
        <f t="shared" si="105"/>
        <v>889537.5</v>
      </c>
      <c r="M18" s="308">
        <f t="shared" si="105"/>
        <v>0</v>
      </c>
      <c r="N18" s="308">
        <f t="shared" si="105"/>
        <v>54283.3</v>
      </c>
      <c r="O18" s="310">
        <f t="shared" si="105"/>
        <v>157938.29999999999</v>
      </c>
      <c r="P18" s="614">
        <f>P19+P20+P21+P22+P23+P24+P25+P26+P27+P28+P29+P31+P32</f>
        <v>3317750.2</v>
      </c>
      <c r="Q18" s="615">
        <f t="shared" ref="Q18" si="106">Q19+Q20+Q21+Q22+Q23+Q24+Q25+Q26+Q27+Q28+Q29+Q31+Q32</f>
        <v>7000</v>
      </c>
      <c r="R18" s="615">
        <f t="shared" ref="R18" si="107">R19+R20+R21+R22+R23+R24+R25+R26+R27+R28+R29+R31+R32</f>
        <v>0</v>
      </c>
      <c r="S18" s="615">
        <f t="shared" ref="S18" si="108">S19+S20+S21+S22+S23+S24+S25+S26+S27+S28+S29+S31+S32</f>
        <v>152887.29999999999</v>
      </c>
      <c r="T18" s="615">
        <f t="shared" ref="T18" si="109">T19+T20+T21+T22+T23+T24+T25+T26+T27+T28+T29+T31+T32</f>
        <v>0</v>
      </c>
      <c r="U18" s="615">
        <f t="shared" ref="U18" si="110">U19+U20+U21+U22+U23+U24+U25+U26+U27+U28+U29+U31+U32</f>
        <v>519726.6</v>
      </c>
      <c r="V18" s="615">
        <f t="shared" ref="V18" si="111">V19+V20+V21+V22+V23+V24+V25+V26+V27+V28+V29+V31+V32</f>
        <v>0</v>
      </c>
      <c r="W18" s="615">
        <f t="shared" ref="W18" si="112">W19+W20+W21+W22+W23+W24+W25+W26+W27+W28+W29+W31+W32</f>
        <v>185280.7</v>
      </c>
      <c r="X18" s="615">
        <f t="shared" ref="X18" si="113">X19+X20+X21+X22+X23+X24+X25+X26+X27+X28+X29+X31+X32</f>
        <v>2233084.4</v>
      </c>
      <c r="Y18" s="615">
        <f t="shared" ref="Y18" si="114">Y19+Y20+Y21+Y22+Y23+Y24+Y25+Y26+Y27+Y28+Y29+Y31+Y32</f>
        <v>0</v>
      </c>
      <c r="Z18" s="615">
        <f t="shared" ref="Z18" si="115">Z19+Z20+Z21+Z22+Z23+Z24+Z25+Z26+Z27+Z28+Z29+Z31+Z32</f>
        <v>55404.9</v>
      </c>
      <c r="AA18" s="616">
        <f t="shared" ref="AA18" si="116">AA19+AA20+AA21+AA22+AA23+AA24+AA25+AA26+AA27+AA28+AA29+AA31+AA32</f>
        <v>164366.29999999999</v>
      </c>
      <c r="AB18" s="417">
        <f>AB19+AB20+AB21+AB22+AB23+AB24+AB25+AB26+AB27+AB28+AB29+AB31+AB32</f>
        <v>1254189.9999999998</v>
      </c>
      <c r="AC18" s="415">
        <f t="shared" ref="AC18" si="117">AC19+AC20+AC21+AC22+AC23+AC24+AC25+AC26+AC27+AC28+AC29+AC31+AC32</f>
        <v>7000</v>
      </c>
      <c r="AD18" s="415">
        <f t="shared" ref="AD18" si="118">AD19+AD20+AD21+AD22+AD23+AD24+AD25+AD26+AD27+AD28+AD29+AD31+AD32</f>
        <v>0</v>
      </c>
      <c r="AE18" s="415">
        <f t="shared" ref="AE18" si="119">AE19+AE20+AE21+AE22+AE23+AE24+AE25+AE26+AE27+AE28+AE29+AE31+AE32</f>
        <v>152887.29999999999</v>
      </c>
      <c r="AF18" s="415">
        <f t="shared" ref="AF18" si="120">AF19+AF20+AF21+AF22+AF23+AF24+AF25+AF26+AF27+AF28+AF29+AF31+AF32</f>
        <v>0</v>
      </c>
      <c r="AG18" s="415">
        <f t="shared" ref="AG18" si="121">AG19+AG20+AG21+AG22+AG23+AG24+AG25+AG26+AG27+AG28+AG29+AG31+AG32</f>
        <v>519726.6</v>
      </c>
      <c r="AH18" s="415">
        <f t="shared" ref="AH18" si="122">AH19+AH20+AH21+AH22+AH23+AH24+AH25+AH26+AH27+AH28+AH29+AH31+AH32</f>
        <v>0</v>
      </c>
      <c r="AI18" s="415">
        <f t="shared" ref="AI18" si="123">AI19+AI20+AI21+AI22+AI23+AI24+AI25+AI26+AI27+AI28+AI29+AI31+AI32</f>
        <v>185280.7</v>
      </c>
      <c r="AJ18" s="415">
        <f t="shared" ref="AJ18" si="124">AJ19+AJ20+AJ21+AJ22+AJ23+AJ24+AJ25+AJ26+AJ27+AJ28+AJ29+AJ31+AJ32</f>
        <v>169524.2</v>
      </c>
      <c r="AK18" s="415">
        <f t="shared" ref="AK18" si="125">AK19+AK20+AK21+AK22+AK23+AK24+AK25+AK26+AK27+AK28+AK29+AK31+AK32</f>
        <v>0</v>
      </c>
      <c r="AL18" s="415">
        <f t="shared" ref="AL18" si="126">AL19+AL20+AL21+AL22+AL23+AL24+AL25+AL26+AL27+AL28+AL29+AL31+AL32</f>
        <v>55404.9</v>
      </c>
      <c r="AM18" s="416">
        <f t="shared" ref="AM18" si="127">AM19+AM20+AM21+AM22+AM23+AM24+AM25+AM26+AM27+AM28+AM29+AM31+AM32</f>
        <v>164366.29999999999</v>
      </c>
      <c r="AN18" s="418">
        <f>AN19+AN20+AN21+AN22+AN23+AN24+AN25+AN26+AN27+AN28+AN29+AN31+AN32</f>
        <v>1254189.9999999998</v>
      </c>
      <c r="AO18" s="419">
        <f>AO19+AO20+AO21+AO22+AO23+AO24+AO25+AO26+AO27+AO28+AO29+AO31+AO32</f>
        <v>7000</v>
      </c>
      <c r="AP18" s="419">
        <f t="shared" ref="AP18:AY18" si="128">AP19+AP20+AP21+AP22+AP23+AP24+AP25+AP26+AP27+AP28+AP29+AP31+AP32</f>
        <v>0</v>
      </c>
      <c r="AQ18" s="419">
        <f t="shared" si="128"/>
        <v>152887.29999999999</v>
      </c>
      <c r="AR18" s="419">
        <f t="shared" si="128"/>
        <v>0</v>
      </c>
      <c r="AS18" s="419">
        <f t="shared" si="128"/>
        <v>519726.6</v>
      </c>
      <c r="AT18" s="419">
        <f t="shared" si="128"/>
        <v>0</v>
      </c>
      <c r="AU18" s="419">
        <f t="shared" si="128"/>
        <v>185280.7</v>
      </c>
      <c r="AV18" s="419">
        <f t="shared" si="128"/>
        <v>169524.2</v>
      </c>
      <c r="AW18" s="419">
        <f t="shared" si="128"/>
        <v>0</v>
      </c>
      <c r="AX18" s="419">
        <f t="shared" si="128"/>
        <v>55404.9</v>
      </c>
      <c r="AY18" s="419">
        <f t="shared" si="128"/>
        <v>164366.29999999999</v>
      </c>
      <c r="AZ18" s="428">
        <f>AZ19+AZ20+AZ21+AZ22+AZ23+AZ24+AZ25+AZ26+AZ27+AZ28+AZ29+AZ31+AZ32</f>
        <v>1254189.9999999998</v>
      </c>
      <c r="BA18" s="426">
        <f t="shared" ref="BA18" si="129">BA19+BA20+BA21+BA22+BA23+BA24+BA25+BA26+BA27+BA28+BA29+BA31+BA32</f>
        <v>7000</v>
      </c>
      <c r="BB18" s="426">
        <f t="shared" ref="BB18" si="130">BB19+BB20+BB21+BB22+BB23+BB24+BB25+BB26+BB27+BB28+BB29+BB31+BB32</f>
        <v>0</v>
      </c>
      <c r="BC18" s="426">
        <f t="shared" ref="BC18" si="131">BC19+BC20+BC21+BC22+BC23+BC24+BC25+BC26+BC27+BC28+BC29+BC31+BC32</f>
        <v>152887.29999999999</v>
      </c>
      <c r="BD18" s="426">
        <f t="shared" ref="BD18" si="132">BD19+BD20+BD21+BD22+BD23+BD24+BD25+BD26+BD27+BD28+BD29+BD31+BD32</f>
        <v>0</v>
      </c>
      <c r="BE18" s="426">
        <f t="shared" ref="BE18" si="133">BE19+BE20+BE21+BE22+BE23+BE24+BE25+BE26+BE27+BE28+BE29+BE31+BE32</f>
        <v>519726.6</v>
      </c>
      <c r="BF18" s="426">
        <f t="shared" ref="BF18" si="134">BF19+BF20+BF21+BF22+BF23+BF24+BF25+BF26+BF27+BF28+BF29+BF31+BF32</f>
        <v>0</v>
      </c>
      <c r="BG18" s="426">
        <f t="shared" ref="BG18" si="135">BG19+BG20+BG21+BG22+BG23+BG24+BG25+BG26+BG27+BG28+BG29+BG31+BG32</f>
        <v>185280.7</v>
      </c>
      <c r="BH18" s="426">
        <f t="shared" ref="BH18" si="136">BH19+BH20+BH21+BH22+BH23+BH24+BH25+BH26+BH27+BH28+BH29+BH31+BH32</f>
        <v>169524.2</v>
      </c>
      <c r="BI18" s="426">
        <f t="shared" ref="BI18" si="137">BI19+BI20+BI21+BI22+BI23+BI24+BI25+BI26+BI27+BI28+BI29+BI31+BI32</f>
        <v>0</v>
      </c>
      <c r="BJ18" s="426">
        <f t="shared" ref="BJ18" si="138">BJ19+BJ20+BJ21+BJ22+BJ23+BJ24+BJ25+BJ26+BJ27+BJ28+BJ29+BJ31+BJ32</f>
        <v>55404.9</v>
      </c>
      <c r="BK18" s="427">
        <f t="shared" ref="BK18" si="139">BK19+BK20+BK21+BK22+BK23+BK24+BK25+BK26+BK27+BK28+BK29+BK31+BK32</f>
        <v>164366.29999999999</v>
      </c>
      <c r="BL18" s="1"/>
      <c r="BM18" s="1"/>
      <c r="BN18" s="1"/>
      <c r="BO18" s="1"/>
      <c r="BP18" s="1"/>
      <c r="BQ18" s="1"/>
      <c r="BR18" s="1"/>
    </row>
    <row r="19" spans="1:70" s="7" customFormat="1" ht="57.75" customHeight="1">
      <c r="A19" s="91"/>
      <c r="B19" s="112">
        <v>11001</v>
      </c>
      <c r="C19" s="536" t="s">
        <v>108</v>
      </c>
      <c r="D19" s="313">
        <f>SUM(E19:O19)</f>
        <v>231494.39999999999</v>
      </c>
      <c r="E19" s="317"/>
      <c r="F19" s="317"/>
      <c r="G19" s="317"/>
      <c r="H19" s="317"/>
      <c r="I19" s="317"/>
      <c r="J19" s="317"/>
      <c r="K19" s="317"/>
      <c r="L19" s="319">
        <f>AMPOP!G25</f>
        <v>231494.39999999999</v>
      </c>
      <c r="M19" s="317"/>
      <c r="N19" s="320"/>
      <c r="O19" s="322"/>
      <c r="P19" s="521">
        <f>SUM(Q19:AA19)</f>
        <v>548240.30000000005</v>
      </c>
      <c r="Q19" s="317"/>
      <c r="R19" s="317"/>
      <c r="S19" s="317"/>
      <c r="T19" s="317"/>
      <c r="U19" s="317"/>
      <c r="V19" s="317"/>
      <c r="W19" s="317"/>
      <c r="X19" s="319">
        <f>AMPOP!H25</f>
        <v>548240.30000000005</v>
      </c>
      <c r="Y19" s="317"/>
      <c r="Z19" s="320"/>
      <c r="AA19" s="322"/>
      <c r="AB19" s="394">
        <f>SUM(AC19:AM19)</f>
        <v>0</v>
      </c>
      <c r="AC19" s="317"/>
      <c r="AD19" s="317"/>
      <c r="AE19" s="317"/>
      <c r="AF19" s="317"/>
      <c r="AG19" s="317"/>
      <c r="AH19" s="317"/>
      <c r="AI19" s="317"/>
      <c r="AJ19" s="319">
        <f>AMPOP!I25</f>
        <v>0</v>
      </c>
      <c r="AK19" s="317"/>
      <c r="AL19" s="320"/>
      <c r="AM19" s="321"/>
      <c r="AN19" s="313">
        <f>SUM(AO19:AY19)</f>
        <v>0</v>
      </c>
      <c r="AO19" s="317"/>
      <c r="AP19" s="317"/>
      <c r="AQ19" s="317"/>
      <c r="AR19" s="317"/>
      <c r="AS19" s="317"/>
      <c r="AT19" s="317"/>
      <c r="AU19" s="317"/>
      <c r="AV19" s="319">
        <f>AMPOP!J25</f>
        <v>0</v>
      </c>
      <c r="AW19" s="317"/>
      <c r="AX19" s="320"/>
      <c r="AY19" s="322"/>
      <c r="AZ19" s="313">
        <f>SUM(BA19:BK19)</f>
        <v>0</v>
      </c>
      <c r="BA19" s="323"/>
      <c r="BB19" s="323"/>
      <c r="BC19" s="323"/>
      <c r="BD19" s="323"/>
      <c r="BE19" s="323"/>
      <c r="BF19" s="323"/>
      <c r="BG19" s="323"/>
      <c r="BH19" s="314">
        <f>AMPOP!K25</f>
        <v>0</v>
      </c>
      <c r="BI19" s="323"/>
      <c r="BJ19" s="320"/>
      <c r="BK19" s="322"/>
      <c r="BL19" s="1"/>
      <c r="BM19" s="1"/>
      <c r="BN19" s="1"/>
      <c r="BO19" s="1"/>
      <c r="BP19" s="1"/>
      <c r="BQ19" s="1"/>
      <c r="BR19" s="1"/>
    </row>
    <row r="20" spans="1:70" s="7" customFormat="1" ht="23.25" customHeight="1">
      <c r="A20" s="92"/>
      <c r="B20" s="112">
        <v>11002</v>
      </c>
      <c r="C20" s="536" t="s">
        <v>109</v>
      </c>
      <c r="D20" s="313">
        <f>SUM(E20:O20)</f>
        <v>60636.4</v>
      </c>
      <c r="E20" s="317"/>
      <c r="F20" s="317"/>
      <c r="G20" s="317"/>
      <c r="H20" s="317"/>
      <c r="I20" s="319">
        <f>AMPOP!G26</f>
        <v>60636.4</v>
      </c>
      <c r="J20" s="317"/>
      <c r="K20" s="317"/>
      <c r="L20" s="317"/>
      <c r="M20" s="317"/>
      <c r="N20" s="320"/>
      <c r="O20" s="322"/>
      <c r="P20" s="521">
        <f>SUM(Q20:AA20)</f>
        <v>208238.5</v>
      </c>
      <c r="Q20" s="317"/>
      <c r="R20" s="317"/>
      <c r="S20" s="317"/>
      <c r="T20" s="317"/>
      <c r="U20" s="319">
        <f>AMPOP!H26</f>
        <v>208238.5</v>
      </c>
      <c r="V20" s="317"/>
      <c r="W20" s="317"/>
      <c r="X20" s="317"/>
      <c r="Y20" s="317"/>
      <c r="Z20" s="320"/>
      <c r="AA20" s="322"/>
      <c r="AB20" s="394">
        <f>SUM(AC20:AM20)</f>
        <v>208238.5</v>
      </c>
      <c r="AC20" s="317"/>
      <c r="AD20" s="317"/>
      <c r="AE20" s="317"/>
      <c r="AF20" s="317"/>
      <c r="AG20" s="319">
        <f>AMPOP!I26</f>
        <v>208238.5</v>
      </c>
      <c r="AH20" s="317"/>
      <c r="AI20" s="317"/>
      <c r="AJ20" s="317"/>
      <c r="AK20" s="317"/>
      <c r="AL20" s="320"/>
      <c r="AM20" s="321"/>
      <c r="AN20" s="313">
        <f>SUM(AO20:AY20)</f>
        <v>208238.5</v>
      </c>
      <c r="AO20" s="317"/>
      <c r="AP20" s="317"/>
      <c r="AQ20" s="317"/>
      <c r="AR20" s="317"/>
      <c r="AS20" s="319">
        <f>AMPOP!J26</f>
        <v>208238.5</v>
      </c>
      <c r="AT20" s="317"/>
      <c r="AU20" s="317"/>
      <c r="AV20" s="317"/>
      <c r="AW20" s="317"/>
      <c r="AX20" s="320"/>
      <c r="AY20" s="322"/>
      <c r="AZ20" s="313">
        <f>SUM(BA20:BK20)</f>
        <v>208238.5</v>
      </c>
      <c r="BA20" s="323"/>
      <c r="BB20" s="323"/>
      <c r="BC20" s="323"/>
      <c r="BD20" s="323"/>
      <c r="BE20" s="314">
        <f>AMPOP!K26</f>
        <v>208238.5</v>
      </c>
      <c r="BF20" s="323"/>
      <c r="BG20" s="323"/>
      <c r="BH20" s="323"/>
      <c r="BI20" s="323"/>
      <c r="BJ20" s="320"/>
      <c r="BK20" s="322"/>
      <c r="BL20" s="1"/>
      <c r="BM20" s="1"/>
      <c r="BN20" s="1"/>
      <c r="BO20" s="1"/>
      <c r="BP20" s="1"/>
      <c r="BQ20" s="1"/>
      <c r="BR20" s="1"/>
    </row>
    <row r="21" spans="1:70" s="7" customFormat="1" ht="33.75" customHeight="1">
      <c r="A21" s="92"/>
      <c r="B21" s="112">
        <v>11003</v>
      </c>
      <c r="C21" s="536" t="s">
        <v>110</v>
      </c>
      <c r="D21" s="313">
        <f>SUM(E21:O21)</f>
        <v>7590</v>
      </c>
      <c r="E21" s="317"/>
      <c r="F21" s="317"/>
      <c r="G21" s="317"/>
      <c r="H21" s="317"/>
      <c r="I21" s="319">
        <f>AMPOP!G27</f>
        <v>7590</v>
      </c>
      <c r="J21" s="317"/>
      <c r="K21" s="317"/>
      <c r="L21" s="317"/>
      <c r="M21" s="317"/>
      <c r="N21" s="320"/>
      <c r="O21" s="322"/>
      <c r="P21" s="521">
        <f t="shared" ref="P21:P32" si="140">SUM(Q21:AA21)</f>
        <v>7590.4</v>
      </c>
      <c r="Q21" s="317"/>
      <c r="R21" s="317"/>
      <c r="S21" s="317"/>
      <c r="T21" s="317"/>
      <c r="U21" s="319">
        <f>AMPOP!H27</f>
        <v>7590.4</v>
      </c>
      <c r="V21" s="317"/>
      <c r="W21" s="317"/>
      <c r="X21" s="317"/>
      <c r="Y21" s="317"/>
      <c r="Z21" s="320"/>
      <c r="AA21" s="322"/>
      <c r="AB21" s="394">
        <f t="shared" ref="AB21:AB32" si="141">SUM(AC21:AM21)</f>
        <v>7590.4</v>
      </c>
      <c r="AC21" s="317"/>
      <c r="AD21" s="317"/>
      <c r="AE21" s="317"/>
      <c r="AF21" s="317"/>
      <c r="AG21" s="319">
        <f>AMPOP!I27</f>
        <v>7590.4</v>
      </c>
      <c r="AH21" s="317"/>
      <c r="AI21" s="317"/>
      <c r="AJ21" s="317"/>
      <c r="AK21" s="317"/>
      <c r="AL21" s="320"/>
      <c r="AM21" s="321"/>
      <c r="AN21" s="313">
        <f t="shared" ref="AN21:AN32" si="142">SUM(AO21:AY21)</f>
        <v>7590.4</v>
      </c>
      <c r="AO21" s="317"/>
      <c r="AP21" s="317"/>
      <c r="AQ21" s="317"/>
      <c r="AR21" s="317"/>
      <c r="AS21" s="319">
        <f>AMPOP!J27</f>
        <v>7590.4</v>
      </c>
      <c r="AT21" s="317"/>
      <c r="AU21" s="317"/>
      <c r="AV21" s="317"/>
      <c r="AW21" s="317"/>
      <c r="AX21" s="320"/>
      <c r="AY21" s="322"/>
      <c r="AZ21" s="313">
        <f t="shared" ref="AZ21:AZ32" si="143">SUM(BA21:BK21)</f>
        <v>7590.4</v>
      </c>
      <c r="BA21" s="323"/>
      <c r="BB21" s="323"/>
      <c r="BC21" s="323"/>
      <c r="BD21" s="323"/>
      <c r="BE21" s="314">
        <f>AMPOP!K27</f>
        <v>7590.4</v>
      </c>
      <c r="BF21" s="323"/>
      <c r="BG21" s="323"/>
      <c r="BH21" s="323"/>
      <c r="BI21" s="323"/>
      <c r="BJ21" s="320"/>
      <c r="BK21" s="322"/>
      <c r="BL21" s="1"/>
      <c r="BM21" s="1"/>
      <c r="BN21" s="1"/>
      <c r="BO21" s="1"/>
      <c r="BP21" s="1"/>
      <c r="BQ21" s="1"/>
      <c r="BR21" s="1"/>
    </row>
    <row r="22" spans="1:70" s="7" customFormat="1" ht="36.75" customHeight="1">
      <c r="A22" s="92"/>
      <c r="B22" s="112">
        <v>11004</v>
      </c>
      <c r="C22" s="533" t="s">
        <v>111</v>
      </c>
      <c r="D22" s="313">
        <f>SUM(E22:O22)</f>
        <v>303897.7</v>
      </c>
      <c r="E22" s="317"/>
      <c r="F22" s="317"/>
      <c r="G22" s="317"/>
      <c r="H22" s="317"/>
      <c r="I22" s="319">
        <f>AMPOP!G28</f>
        <v>303897.7</v>
      </c>
      <c r="J22" s="317"/>
      <c r="K22" s="317"/>
      <c r="L22" s="317"/>
      <c r="M22" s="317"/>
      <c r="N22" s="320"/>
      <c r="O22" s="322"/>
      <c r="P22" s="521">
        <f t="shared" si="140"/>
        <v>303897.7</v>
      </c>
      <c r="Q22" s="317"/>
      <c r="R22" s="317"/>
      <c r="S22" s="317"/>
      <c r="T22" s="317"/>
      <c r="U22" s="319">
        <f>AMPOP!H28</f>
        <v>303897.7</v>
      </c>
      <c r="V22" s="317"/>
      <c r="W22" s="317"/>
      <c r="X22" s="317"/>
      <c r="Y22" s="317"/>
      <c r="Z22" s="320"/>
      <c r="AA22" s="322"/>
      <c r="AB22" s="394">
        <f t="shared" si="141"/>
        <v>303897.7</v>
      </c>
      <c r="AC22" s="317"/>
      <c r="AD22" s="317"/>
      <c r="AE22" s="317"/>
      <c r="AF22" s="317"/>
      <c r="AG22" s="319">
        <f>AMPOP!I28</f>
        <v>303897.7</v>
      </c>
      <c r="AH22" s="317"/>
      <c r="AI22" s="317"/>
      <c r="AJ22" s="317"/>
      <c r="AK22" s="317"/>
      <c r="AL22" s="320"/>
      <c r="AM22" s="321"/>
      <c r="AN22" s="313">
        <f t="shared" si="142"/>
        <v>303897.7</v>
      </c>
      <c r="AO22" s="317"/>
      <c r="AP22" s="317"/>
      <c r="AQ22" s="317"/>
      <c r="AR22" s="317"/>
      <c r="AS22" s="319">
        <f>AMPOP!J28</f>
        <v>303897.7</v>
      </c>
      <c r="AT22" s="317"/>
      <c r="AU22" s="317"/>
      <c r="AV22" s="317"/>
      <c r="AW22" s="317"/>
      <c r="AX22" s="320"/>
      <c r="AY22" s="322"/>
      <c r="AZ22" s="313">
        <f t="shared" si="143"/>
        <v>303897.7</v>
      </c>
      <c r="BA22" s="323"/>
      <c r="BB22" s="323"/>
      <c r="BC22" s="323"/>
      <c r="BD22" s="323"/>
      <c r="BE22" s="314">
        <f>AMPOP!K28</f>
        <v>303897.7</v>
      </c>
      <c r="BF22" s="323"/>
      <c r="BG22" s="323"/>
      <c r="BH22" s="323"/>
      <c r="BI22" s="323"/>
      <c r="BJ22" s="320"/>
      <c r="BK22" s="322"/>
      <c r="BL22" s="1"/>
      <c r="BM22" s="1"/>
      <c r="BN22" s="1"/>
      <c r="BO22" s="1"/>
      <c r="BP22" s="1"/>
      <c r="BQ22" s="1"/>
      <c r="BR22" s="1"/>
    </row>
    <row r="23" spans="1:70" s="15" customFormat="1" ht="33.75" customHeight="1">
      <c r="A23" s="92"/>
      <c r="B23" s="112">
        <v>11005</v>
      </c>
      <c r="C23" s="536" t="s">
        <v>112</v>
      </c>
      <c r="D23" s="313">
        <f>SUM(E23:O23)</f>
        <v>157938.29999999999</v>
      </c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7">
        <f>AMPOP!G29</f>
        <v>157938.29999999999</v>
      </c>
      <c r="P23" s="521">
        <f t="shared" si="140"/>
        <v>164366.29999999999</v>
      </c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26">
        <f>AMPOP!H29</f>
        <v>164366.29999999999</v>
      </c>
      <c r="AB23" s="394">
        <f t="shared" si="141"/>
        <v>164366.29999999999</v>
      </c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25">
        <f>AMPOP!I29</f>
        <v>164366.29999999999</v>
      </c>
      <c r="AN23" s="313">
        <f t="shared" si="142"/>
        <v>164366.29999999999</v>
      </c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26">
        <f>AMPOP!J29</f>
        <v>164366.29999999999</v>
      </c>
      <c r="AZ23" s="313">
        <f t="shared" si="143"/>
        <v>164366.29999999999</v>
      </c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26">
        <f>AMPOP!K29</f>
        <v>164366.29999999999</v>
      </c>
      <c r="BL23" s="1"/>
      <c r="BM23" s="1"/>
      <c r="BN23" s="1"/>
      <c r="BO23" s="1"/>
      <c r="BP23" s="1"/>
      <c r="BQ23" s="1"/>
      <c r="BR23" s="1"/>
    </row>
    <row r="24" spans="1:70" ht="42.75" customHeight="1">
      <c r="A24" s="92"/>
      <c r="B24" s="112">
        <v>11006</v>
      </c>
      <c r="C24" s="536" t="s">
        <v>113</v>
      </c>
      <c r="D24" s="313">
        <f t="shared" ref="D24:D28" si="144">SUM(E24:O24)</f>
        <v>156800</v>
      </c>
      <c r="E24" s="327"/>
      <c r="F24" s="327"/>
      <c r="G24" s="327"/>
      <c r="H24" s="327"/>
      <c r="I24" s="327"/>
      <c r="J24" s="327"/>
      <c r="K24" s="327">
        <f>AMPOP!G30</f>
        <v>156800</v>
      </c>
      <c r="L24" s="327"/>
      <c r="M24" s="327"/>
      <c r="N24" s="328"/>
      <c r="O24" s="330"/>
      <c r="P24" s="521">
        <f t="shared" si="140"/>
        <v>185280.7</v>
      </c>
      <c r="Q24" s="327"/>
      <c r="R24" s="327"/>
      <c r="S24" s="327"/>
      <c r="T24" s="327"/>
      <c r="U24" s="327"/>
      <c r="V24" s="327"/>
      <c r="W24" s="327">
        <f>AMPOP!H30</f>
        <v>185280.7</v>
      </c>
      <c r="X24" s="327"/>
      <c r="Y24" s="327"/>
      <c r="Z24" s="328"/>
      <c r="AA24" s="330"/>
      <c r="AB24" s="394">
        <f t="shared" si="141"/>
        <v>185280.7</v>
      </c>
      <c r="AC24" s="327"/>
      <c r="AD24" s="327"/>
      <c r="AE24" s="327"/>
      <c r="AF24" s="327"/>
      <c r="AG24" s="327"/>
      <c r="AH24" s="327"/>
      <c r="AI24" s="327">
        <f>AMPOP!I30</f>
        <v>185280.7</v>
      </c>
      <c r="AJ24" s="327"/>
      <c r="AK24" s="327"/>
      <c r="AL24" s="328"/>
      <c r="AM24" s="329"/>
      <c r="AN24" s="313">
        <f t="shared" si="142"/>
        <v>185280.7</v>
      </c>
      <c r="AO24" s="327"/>
      <c r="AP24" s="327"/>
      <c r="AQ24" s="327"/>
      <c r="AR24" s="327"/>
      <c r="AS24" s="327"/>
      <c r="AT24" s="327"/>
      <c r="AU24" s="327">
        <f>AMPOP!J30</f>
        <v>185280.7</v>
      </c>
      <c r="AV24" s="327"/>
      <c r="AW24" s="327"/>
      <c r="AX24" s="328"/>
      <c r="AY24" s="330"/>
      <c r="AZ24" s="313">
        <f t="shared" si="143"/>
        <v>185280.7</v>
      </c>
      <c r="BA24" s="314"/>
      <c r="BB24" s="314"/>
      <c r="BC24" s="314"/>
      <c r="BD24" s="314"/>
      <c r="BE24" s="314"/>
      <c r="BF24" s="314"/>
      <c r="BG24" s="314">
        <f>AMPOP!K30</f>
        <v>185280.7</v>
      </c>
      <c r="BH24" s="314"/>
      <c r="BI24" s="314"/>
      <c r="BJ24" s="320"/>
      <c r="BK24" s="322"/>
      <c r="BL24" s="1"/>
      <c r="BM24" s="1"/>
      <c r="BN24" s="1"/>
      <c r="BO24" s="1"/>
      <c r="BP24" s="1"/>
      <c r="BQ24" s="1"/>
      <c r="BR24" s="1"/>
    </row>
    <row r="25" spans="1:70" ht="31.5" customHeight="1">
      <c r="A25" s="92"/>
      <c r="B25" s="112">
        <v>11007</v>
      </c>
      <c r="C25" s="536" t="s">
        <v>114</v>
      </c>
      <c r="D25" s="313">
        <f t="shared" si="144"/>
        <v>152887.29999999999</v>
      </c>
      <c r="E25" s="327"/>
      <c r="F25" s="327"/>
      <c r="G25" s="327">
        <f>AMPOP!G31</f>
        <v>152887.29999999999</v>
      </c>
      <c r="H25" s="327"/>
      <c r="I25" s="327"/>
      <c r="J25" s="327"/>
      <c r="K25" s="327"/>
      <c r="L25" s="327"/>
      <c r="M25" s="327"/>
      <c r="N25" s="328"/>
      <c r="O25" s="330"/>
      <c r="P25" s="521">
        <f t="shared" si="140"/>
        <v>152887.29999999999</v>
      </c>
      <c r="Q25" s="327"/>
      <c r="R25" s="327"/>
      <c r="S25" s="327">
        <f>AMPOP!H31</f>
        <v>152887.29999999999</v>
      </c>
      <c r="T25" s="327"/>
      <c r="U25" s="327"/>
      <c r="V25" s="327"/>
      <c r="W25" s="327"/>
      <c r="X25" s="327"/>
      <c r="Y25" s="327"/>
      <c r="Z25" s="328"/>
      <c r="AA25" s="330"/>
      <c r="AB25" s="394">
        <f t="shared" si="141"/>
        <v>152887.29999999999</v>
      </c>
      <c r="AC25" s="327"/>
      <c r="AD25" s="327"/>
      <c r="AE25" s="327">
        <f>AMPOP!I31</f>
        <v>152887.29999999999</v>
      </c>
      <c r="AF25" s="327"/>
      <c r="AG25" s="327"/>
      <c r="AH25" s="327"/>
      <c r="AI25" s="327"/>
      <c r="AJ25" s="327"/>
      <c r="AK25" s="327"/>
      <c r="AL25" s="328"/>
      <c r="AM25" s="329"/>
      <c r="AN25" s="313">
        <f t="shared" si="142"/>
        <v>152887.29999999999</v>
      </c>
      <c r="AO25" s="327"/>
      <c r="AP25" s="327"/>
      <c r="AQ25" s="327">
        <f>AMPOP!J31</f>
        <v>152887.29999999999</v>
      </c>
      <c r="AR25" s="327"/>
      <c r="AS25" s="327"/>
      <c r="AT25" s="327"/>
      <c r="AU25" s="327"/>
      <c r="AV25" s="327"/>
      <c r="AW25" s="327"/>
      <c r="AX25" s="328"/>
      <c r="AY25" s="330"/>
      <c r="AZ25" s="313">
        <f t="shared" si="143"/>
        <v>152887.29999999999</v>
      </c>
      <c r="BA25" s="314"/>
      <c r="BB25" s="314"/>
      <c r="BC25" s="314">
        <f>AMPOP!K31</f>
        <v>152887.29999999999</v>
      </c>
      <c r="BD25" s="314"/>
      <c r="BE25" s="314"/>
      <c r="BF25" s="314"/>
      <c r="BG25" s="314"/>
      <c r="BH25" s="314"/>
      <c r="BI25" s="314"/>
      <c r="BJ25" s="320"/>
      <c r="BK25" s="322"/>
      <c r="BL25" s="1"/>
      <c r="BM25" s="1"/>
      <c r="BN25" s="1"/>
      <c r="BO25" s="1"/>
      <c r="BP25" s="1"/>
      <c r="BQ25" s="1"/>
      <c r="BR25" s="1"/>
    </row>
    <row r="26" spans="1:70" s="3" customFormat="1" ht="27">
      <c r="A26" s="93"/>
      <c r="B26" s="112">
        <v>11008</v>
      </c>
      <c r="C26" s="536" t="s">
        <v>131</v>
      </c>
      <c r="D26" s="313">
        <f t="shared" si="144"/>
        <v>54283.3</v>
      </c>
      <c r="E26" s="306"/>
      <c r="F26" s="306"/>
      <c r="G26" s="306"/>
      <c r="H26" s="306"/>
      <c r="I26" s="306"/>
      <c r="J26" s="306"/>
      <c r="K26" s="306"/>
      <c r="L26" s="306"/>
      <c r="M26" s="306"/>
      <c r="N26" s="306">
        <f>AMPOP!G32</f>
        <v>54283.3</v>
      </c>
      <c r="O26" s="307"/>
      <c r="P26" s="521">
        <f t="shared" si="140"/>
        <v>55404.9</v>
      </c>
      <c r="Q26" s="314"/>
      <c r="R26" s="314"/>
      <c r="S26" s="314"/>
      <c r="T26" s="314"/>
      <c r="U26" s="314"/>
      <c r="V26" s="314"/>
      <c r="W26" s="314"/>
      <c r="X26" s="314"/>
      <c r="Y26" s="314"/>
      <c r="Z26" s="314">
        <f>AMPOP!H32</f>
        <v>55404.9</v>
      </c>
      <c r="AA26" s="326"/>
      <c r="AB26" s="394">
        <f t="shared" si="141"/>
        <v>55404.9</v>
      </c>
      <c r="AC26" s="314"/>
      <c r="AD26" s="314"/>
      <c r="AE26" s="314"/>
      <c r="AF26" s="314"/>
      <c r="AG26" s="314"/>
      <c r="AH26" s="314"/>
      <c r="AI26" s="314"/>
      <c r="AJ26" s="314"/>
      <c r="AK26" s="314"/>
      <c r="AL26" s="314">
        <f>AMPOP!I32</f>
        <v>55404.9</v>
      </c>
      <c r="AM26" s="325"/>
      <c r="AN26" s="313">
        <f t="shared" si="142"/>
        <v>55404.9</v>
      </c>
      <c r="AO26" s="314"/>
      <c r="AP26" s="314"/>
      <c r="AQ26" s="314"/>
      <c r="AR26" s="314"/>
      <c r="AS26" s="314"/>
      <c r="AT26" s="314"/>
      <c r="AU26" s="314"/>
      <c r="AV26" s="314"/>
      <c r="AW26" s="314"/>
      <c r="AX26" s="314">
        <f>AMPOP!J32</f>
        <v>55404.9</v>
      </c>
      <c r="AY26" s="326"/>
      <c r="AZ26" s="313">
        <f t="shared" si="143"/>
        <v>55404.9</v>
      </c>
      <c r="BA26" s="314"/>
      <c r="BB26" s="314"/>
      <c r="BC26" s="314"/>
      <c r="BD26" s="314"/>
      <c r="BE26" s="314"/>
      <c r="BF26" s="314"/>
      <c r="BG26" s="314"/>
      <c r="BH26" s="314"/>
      <c r="BI26" s="314"/>
      <c r="BJ26" s="314">
        <f>AMPOP!K32</f>
        <v>55404.9</v>
      </c>
      <c r="BK26" s="326"/>
      <c r="BL26" s="1"/>
      <c r="BM26" s="1"/>
      <c r="BN26" s="1"/>
      <c r="BO26" s="1"/>
      <c r="BP26" s="1"/>
      <c r="BQ26" s="1"/>
      <c r="BR26" s="1"/>
    </row>
    <row r="27" spans="1:70" s="10" customFormat="1" ht="18" customHeight="1">
      <c r="A27" s="91"/>
      <c r="B27" s="113">
        <v>11009</v>
      </c>
      <c r="C27" s="538" t="s">
        <v>132</v>
      </c>
      <c r="D27" s="313">
        <f t="shared" si="144"/>
        <v>0</v>
      </c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3">
        <f>AMPOP!G33</f>
        <v>0</v>
      </c>
      <c r="P27" s="521">
        <f t="shared" si="140"/>
        <v>0</v>
      </c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3">
        <f>AMPOP!H33</f>
        <v>0</v>
      </c>
      <c r="AB27" s="394">
        <f t="shared" si="141"/>
        <v>0</v>
      </c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2">
        <f>AMPOP!I33</f>
        <v>0</v>
      </c>
      <c r="AN27" s="313">
        <f t="shared" si="142"/>
        <v>0</v>
      </c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3">
        <f>AMPOP!J33</f>
        <v>0</v>
      </c>
      <c r="AZ27" s="313">
        <f t="shared" si="143"/>
        <v>0</v>
      </c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5">
        <f>AMPOP!K33</f>
        <v>0</v>
      </c>
      <c r="BL27" s="1"/>
      <c r="BM27" s="1"/>
      <c r="BN27" s="1"/>
      <c r="BO27" s="1"/>
      <c r="BP27" s="1"/>
      <c r="BQ27" s="1"/>
      <c r="BR27" s="1"/>
    </row>
    <row r="28" spans="1:70" s="3" customFormat="1" ht="27.75" customHeight="1">
      <c r="A28" s="92"/>
      <c r="B28" s="112">
        <v>11010</v>
      </c>
      <c r="C28" s="536" t="s">
        <v>115</v>
      </c>
      <c r="D28" s="313">
        <f t="shared" si="144"/>
        <v>162049.70000000001</v>
      </c>
      <c r="E28" s="306"/>
      <c r="F28" s="306"/>
      <c r="G28" s="306"/>
      <c r="H28" s="306"/>
      <c r="I28" s="306"/>
      <c r="J28" s="306"/>
      <c r="K28" s="306"/>
      <c r="L28" s="306">
        <f>AMPOP!G34</f>
        <v>162049.70000000001</v>
      </c>
      <c r="M28" s="306"/>
      <c r="N28" s="306"/>
      <c r="O28" s="307"/>
      <c r="P28" s="521">
        <f t="shared" si="140"/>
        <v>169524.2</v>
      </c>
      <c r="Q28" s="314"/>
      <c r="R28" s="314"/>
      <c r="S28" s="314"/>
      <c r="T28" s="314"/>
      <c r="U28" s="314"/>
      <c r="V28" s="314"/>
      <c r="W28" s="314"/>
      <c r="X28" s="314">
        <f>AMPOP!H34</f>
        <v>169524.2</v>
      </c>
      <c r="Y28" s="314"/>
      <c r="Z28" s="314"/>
      <c r="AA28" s="326"/>
      <c r="AB28" s="394">
        <f t="shared" si="141"/>
        <v>169524.2</v>
      </c>
      <c r="AC28" s="314"/>
      <c r="AD28" s="314"/>
      <c r="AE28" s="314"/>
      <c r="AF28" s="314"/>
      <c r="AG28" s="314"/>
      <c r="AH28" s="314"/>
      <c r="AI28" s="314"/>
      <c r="AJ28" s="314">
        <f>AMPOP!I34</f>
        <v>169524.2</v>
      </c>
      <c r="AK28" s="314"/>
      <c r="AL28" s="314"/>
      <c r="AM28" s="325"/>
      <c r="AN28" s="313">
        <f t="shared" si="142"/>
        <v>169524.2</v>
      </c>
      <c r="AO28" s="314"/>
      <c r="AP28" s="314"/>
      <c r="AQ28" s="314"/>
      <c r="AR28" s="314"/>
      <c r="AS28" s="314"/>
      <c r="AT28" s="314"/>
      <c r="AU28" s="314"/>
      <c r="AV28" s="314">
        <f>AMPOP!J34</f>
        <v>169524.2</v>
      </c>
      <c r="AW28" s="314"/>
      <c r="AX28" s="314"/>
      <c r="AY28" s="326"/>
      <c r="AZ28" s="313">
        <f t="shared" si="143"/>
        <v>169524.2</v>
      </c>
      <c r="BA28" s="314"/>
      <c r="BB28" s="314"/>
      <c r="BC28" s="314"/>
      <c r="BD28" s="314"/>
      <c r="BE28" s="314"/>
      <c r="BF28" s="314"/>
      <c r="BG28" s="314"/>
      <c r="BH28" s="314">
        <f>AMPOP!K34</f>
        <v>169524.2</v>
      </c>
      <c r="BI28" s="314"/>
      <c r="BJ28" s="314"/>
      <c r="BK28" s="326"/>
      <c r="BL28" s="1"/>
      <c r="BM28" s="1"/>
      <c r="BN28" s="1"/>
      <c r="BO28" s="1"/>
      <c r="BP28" s="1"/>
      <c r="BQ28" s="1"/>
      <c r="BR28" s="1"/>
    </row>
    <row r="29" spans="1:70" ht="30" customHeight="1">
      <c r="A29" s="92"/>
      <c r="B29" s="112">
        <v>12001</v>
      </c>
      <c r="C29" s="533" t="s">
        <v>16</v>
      </c>
      <c r="D29" s="313">
        <f>SUM(E29:O29)</f>
        <v>7000</v>
      </c>
      <c r="E29" s="327">
        <f>AMPOP!G35</f>
        <v>7000</v>
      </c>
      <c r="F29" s="327"/>
      <c r="G29" s="327"/>
      <c r="H29" s="327"/>
      <c r="I29" s="327"/>
      <c r="J29" s="327"/>
      <c r="K29" s="327"/>
      <c r="L29" s="327"/>
      <c r="M29" s="327"/>
      <c r="N29" s="328"/>
      <c r="O29" s="330"/>
      <c r="P29" s="521">
        <f t="shared" si="140"/>
        <v>7000</v>
      </c>
      <c r="Q29" s="327">
        <f>AMPOP!H35</f>
        <v>7000</v>
      </c>
      <c r="R29" s="327"/>
      <c r="S29" s="327"/>
      <c r="T29" s="327"/>
      <c r="U29" s="327"/>
      <c r="V29" s="327"/>
      <c r="W29" s="327"/>
      <c r="X29" s="327"/>
      <c r="Y29" s="327"/>
      <c r="Z29" s="328"/>
      <c r="AA29" s="330"/>
      <c r="AB29" s="394">
        <f t="shared" si="141"/>
        <v>7000</v>
      </c>
      <c r="AC29" s="327">
        <f>AMPOP!I35</f>
        <v>7000</v>
      </c>
      <c r="AD29" s="327"/>
      <c r="AE29" s="327"/>
      <c r="AF29" s="327"/>
      <c r="AG29" s="327"/>
      <c r="AH29" s="327"/>
      <c r="AI29" s="327"/>
      <c r="AJ29" s="327"/>
      <c r="AK29" s="327"/>
      <c r="AL29" s="328"/>
      <c r="AM29" s="329"/>
      <c r="AN29" s="313">
        <f t="shared" si="142"/>
        <v>7000</v>
      </c>
      <c r="AO29" s="327">
        <f>AMPOP!J35</f>
        <v>7000</v>
      </c>
      <c r="AP29" s="327"/>
      <c r="AQ29" s="327"/>
      <c r="AR29" s="327"/>
      <c r="AS29" s="327"/>
      <c r="AT29" s="327"/>
      <c r="AU29" s="327"/>
      <c r="AV29" s="327"/>
      <c r="AW29" s="327"/>
      <c r="AX29" s="328"/>
      <c r="AY29" s="330"/>
      <c r="AZ29" s="313">
        <f t="shared" si="143"/>
        <v>7000</v>
      </c>
      <c r="BA29" s="314">
        <f>AMPOP!K35</f>
        <v>7000</v>
      </c>
      <c r="BB29" s="314"/>
      <c r="BC29" s="314"/>
      <c r="BD29" s="314"/>
      <c r="BE29" s="314"/>
      <c r="BF29" s="314"/>
      <c r="BG29" s="314"/>
      <c r="BH29" s="314"/>
      <c r="BI29" s="314"/>
      <c r="BJ29" s="320"/>
      <c r="BK29" s="322"/>
      <c r="BL29" s="1"/>
      <c r="BM29" s="1"/>
      <c r="BN29" s="1"/>
      <c r="BO29" s="1"/>
      <c r="BP29" s="1"/>
      <c r="BQ29" s="1"/>
      <c r="BR29" s="1"/>
    </row>
    <row r="30" spans="1:70" ht="30" hidden="1" customHeight="1">
      <c r="A30" s="92"/>
      <c r="B30" s="112">
        <v>21001</v>
      </c>
      <c r="C30" s="533" t="s">
        <v>154</v>
      </c>
      <c r="D30" s="313">
        <f>SUM(E30:O30)</f>
        <v>0</v>
      </c>
      <c r="E30" s="327"/>
      <c r="F30" s="327"/>
      <c r="G30" s="327"/>
      <c r="H30" s="327"/>
      <c r="I30" s="327">
        <f>'N 4_hodvacayin'!L31</f>
        <v>0</v>
      </c>
      <c r="J30" s="327"/>
      <c r="K30" s="327"/>
      <c r="L30" s="327"/>
      <c r="M30" s="327"/>
      <c r="N30" s="328"/>
      <c r="O30" s="330"/>
      <c r="P30" s="521"/>
      <c r="Q30" s="327"/>
      <c r="R30" s="327"/>
      <c r="S30" s="327"/>
      <c r="T30" s="327"/>
      <c r="U30" s="327"/>
      <c r="V30" s="327"/>
      <c r="W30" s="327"/>
      <c r="X30" s="327"/>
      <c r="Y30" s="327"/>
      <c r="Z30" s="328"/>
      <c r="AA30" s="330"/>
      <c r="AB30" s="394"/>
      <c r="AC30" s="327"/>
      <c r="AD30" s="327"/>
      <c r="AE30" s="327"/>
      <c r="AF30" s="327"/>
      <c r="AG30" s="327"/>
      <c r="AH30" s="327"/>
      <c r="AI30" s="327"/>
      <c r="AJ30" s="327"/>
      <c r="AK30" s="327"/>
      <c r="AL30" s="328"/>
      <c r="AM30" s="329"/>
      <c r="AN30" s="313"/>
      <c r="AO30" s="327"/>
      <c r="AP30" s="327"/>
      <c r="AQ30" s="327"/>
      <c r="AR30" s="327"/>
      <c r="AS30" s="327"/>
      <c r="AT30" s="327"/>
      <c r="AU30" s="327"/>
      <c r="AV30" s="327"/>
      <c r="AW30" s="327"/>
      <c r="AX30" s="328"/>
      <c r="AY30" s="330"/>
      <c r="AZ30" s="313"/>
      <c r="BA30" s="314"/>
      <c r="BB30" s="314"/>
      <c r="BC30" s="314"/>
      <c r="BD30" s="314"/>
      <c r="BE30" s="314"/>
      <c r="BF30" s="314"/>
      <c r="BG30" s="314"/>
      <c r="BH30" s="314"/>
      <c r="BI30" s="314"/>
      <c r="BJ30" s="320"/>
      <c r="BK30" s="322"/>
      <c r="BL30" s="1"/>
      <c r="BM30" s="1"/>
      <c r="BN30" s="1"/>
      <c r="BO30" s="1"/>
      <c r="BP30" s="1"/>
      <c r="BQ30" s="1"/>
      <c r="BR30" s="1"/>
    </row>
    <row r="31" spans="1:70" ht="58.5" customHeight="1" thickBot="1">
      <c r="A31" s="92"/>
      <c r="B31" s="112">
        <v>12002</v>
      </c>
      <c r="C31" s="536" t="s">
        <v>116</v>
      </c>
      <c r="D31" s="313">
        <f>SUM(E31:O31)</f>
        <v>424147.6</v>
      </c>
      <c r="E31" s="327"/>
      <c r="F31" s="327"/>
      <c r="G31" s="327"/>
      <c r="H31" s="327"/>
      <c r="I31" s="327"/>
      <c r="J31" s="327"/>
      <c r="K31" s="327"/>
      <c r="L31" s="327">
        <f>AMPOP!G37</f>
        <v>424147.6</v>
      </c>
      <c r="M31" s="327"/>
      <c r="N31" s="328"/>
      <c r="O31" s="330"/>
      <c r="P31" s="521">
        <f t="shared" si="140"/>
        <v>517966.3</v>
      </c>
      <c r="Q31" s="327"/>
      <c r="R31" s="327"/>
      <c r="S31" s="327"/>
      <c r="T31" s="327"/>
      <c r="U31" s="327"/>
      <c r="V31" s="327"/>
      <c r="W31" s="327"/>
      <c r="X31" s="327">
        <f>AMPOP!H37</f>
        <v>517966.3</v>
      </c>
      <c r="Y31" s="327"/>
      <c r="Z31" s="328"/>
      <c r="AA31" s="330"/>
      <c r="AB31" s="394">
        <f t="shared" si="141"/>
        <v>0</v>
      </c>
      <c r="AC31" s="327"/>
      <c r="AD31" s="327"/>
      <c r="AE31" s="327"/>
      <c r="AF31" s="327"/>
      <c r="AG31" s="327"/>
      <c r="AH31" s="327"/>
      <c r="AI31" s="327"/>
      <c r="AJ31" s="327">
        <f>AMPOP!I37</f>
        <v>0</v>
      </c>
      <c r="AK31" s="327"/>
      <c r="AL31" s="328"/>
      <c r="AM31" s="329"/>
      <c r="AN31" s="636">
        <f t="shared" si="142"/>
        <v>0</v>
      </c>
      <c r="AO31" s="632"/>
      <c r="AP31" s="632"/>
      <c r="AQ31" s="632"/>
      <c r="AR31" s="632"/>
      <c r="AS31" s="632"/>
      <c r="AT31" s="632"/>
      <c r="AU31" s="632"/>
      <c r="AV31" s="632">
        <f>AMPOP!J37</f>
        <v>0</v>
      </c>
      <c r="AW31" s="632"/>
      <c r="AX31" s="638"/>
      <c r="AY31" s="623"/>
      <c r="AZ31" s="313">
        <f t="shared" si="143"/>
        <v>0</v>
      </c>
      <c r="BA31" s="314"/>
      <c r="BB31" s="314"/>
      <c r="BC31" s="314"/>
      <c r="BD31" s="314"/>
      <c r="BE31" s="314"/>
      <c r="BF31" s="314"/>
      <c r="BG31" s="314"/>
      <c r="BH31" s="314">
        <f>AMPOP!K37</f>
        <v>0</v>
      </c>
      <c r="BI31" s="314"/>
      <c r="BJ31" s="320"/>
      <c r="BK31" s="322"/>
      <c r="BL31" s="1"/>
      <c r="BM31" s="1"/>
      <c r="BN31" s="1"/>
      <c r="BO31" s="1"/>
      <c r="BP31" s="1"/>
      <c r="BQ31" s="1"/>
      <c r="BR31" s="1"/>
    </row>
    <row r="32" spans="1:70" ht="55.5" customHeight="1">
      <c r="A32" s="93"/>
      <c r="B32" s="112">
        <v>32001</v>
      </c>
      <c r="C32" s="539" t="s">
        <v>138</v>
      </c>
      <c r="D32" s="313">
        <f>SUM(E32:O32)</f>
        <v>71845.8</v>
      </c>
      <c r="E32" s="327"/>
      <c r="F32" s="327"/>
      <c r="G32" s="327"/>
      <c r="H32" s="327"/>
      <c r="I32" s="327"/>
      <c r="J32" s="327"/>
      <c r="K32" s="327"/>
      <c r="L32" s="327">
        <f>AMPOP!G38</f>
        <v>71845.8</v>
      </c>
      <c r="M32" s="327"/>
      <c r="N32" s="328"/>
      <c r="O32" s="330"/>
      <c r="P32" s="521">
        <f t="shared" si="140"/>
        <v>997353.6</v>
      </c>
      <c r="Q32" s="327"/>
      <c r="R32" s="327"/>
      <c r="S32" s="327"/>
      <c r="T32" s="327"/>
      <c r="U32" s="327"/>
      <c r="V32" s="327"/>
      <c r="W32" s="327"/>
      <c r="X32" s="327">
        <f>AMPOP!H38</f>
        <v>997353.6</v>
      </c>
      <c r="Y32" s="327"/>
      <c r="Z32" s="328"/>
      <c r="AA32" s="330"/>
      <c r="AB32" s="394">
        <f t="shared" si="141"/>
        <v>0</v>
      </c>
      <c r="AC32" s="327"/>
      <c r="AD32" s="327"/>
      <c r="AE32" s="327"/>
      <c r="AF32" s="327"/>
      <c r="AG32" s="327"/>
      <c r="AH32" s="327"/>
      <c r="AI32" s="327"/>
      <c r="AJ32" s="327">
        <f>AMPOP!I38</f>
        <v>0</v>
      </c>
      <c r="AK32" s="327"/>
      <c r="AL32" s="328"/>
      <c r="AM32" s="329"/>
      <c r="AN32" s="667">
        <f t="shared" si="142"/>
        <v>0</v>
      </c>
      <c r="AO32" s="635"/>
      <c r="AP32" s="635"/>
      <c r="AQ32" s="635"/>
      <c r="AR32" s="635"/>
      <c r="AS32" s="635"/>
      <c r="AT32" s="635"/>
      <c r="AU32" s="635"/>
      <c r="AV32" s="635">
        <f>AMPOP!J38</f>
        <v>0</v>
      </c>
      <c r="AW32" s="635"/>
      <c r="AX32" s="634"/>
      <c r="AY32" s="663"/>
      <c r="AZ32" s="652">
        <f t="shared" si="143"/>
        <v>0</v>
      </c>
      <c r="BA32" s="314"/>
      <c r="BB32" s="314"/>
      <c r="BC32" s="314"/>
      <c r="BD32" s="314"/>
      <c r="BE32" s="314"/>
      <c r="BF32" s="314"/>
      <c r="BG32" s="314"/>
      <c r="BH32" s="314">
        <f>AMPOP!K38</f>
        <v>0</v>
      </c>
      <c r="BI32" s="314"/>
      <c r="BJ32" s="320"/>
      <c r="BK32" s="322"/>
      <c r="BL32" s="1"/>
      <c r="BM32" s="1"/>
      <c r="BN32" s="1"/>
      <c r="BO32" s="1"/>
      <c r="BP32" s="1"/>
      <c r="BQ32" s="1"/>
      <c r="BR32" s="1"/>
    </row>
    <row r="33" spans="1:70" s="141" customFormat="1" ht="24.75" customHeight="1">
      <c r="A33" s="87" t="s">
        <v>117</v>
      </c>
      <c r="B33" s="106"/>
      <c r="C33" s="532" t="s">
        <v>118</v>
      </c>
      <c r="D33" s="561">
        <f>SUM(D34:D40)</f>
        <v>1848917.9839999999</v>
      </c>
      <c r="E33" s="308">
        <f>SUM(E34:E40)</f>
        <v>1566299.67</v>
      </c>
      <c r="F33" s="308">
        <f t="shared" ref="F33:O33" si="145">SUM(F34:F40)</f>
        <v>15961</v>
      </c>
      <c r="G33" s="308">
        <f t="shared" si="145"/>
        <v>0</v>
      </c>
      <c r="H33" s="308">
        <f t="shared" si="145"/>
        <v>0</v>
      </c>
      <c r="I33" s="308">
        <f t="shared" si="145"/>
        <v>13852.328000000001</v>
      </c>
      <c r="J33" s="308">
        <f t="shared" si="145"/>
        <v>86577.05</v>
      </c>
      <c r="K33" s="308">
        <f t="shared" si="145"/>
        <v>24241.574000000004</v>
      </c>
      <c r="L33" s="308">
        <f t="shared" si="145"/>
        <v>10389.245999999999</v>
      </c>
      <c r="M33" s="308">
        <f t="shared" si="145"/>
        <v>41556.983999999997</v>
      </c>
      <c r="N33" s="308">
        <f t="shared" si="145"/>
        <v>13852.328000000001</v>
      </c>
      <c r="O33" s="522">
        <f t="shared" si="145"/>
        <v>76187.804000000004</v>
      </c>
      <c r="P33" s="615">
        <f>P34+P35+P36+P37+P38+P39+P40</f>
        <v>2177366.0971199996</v>
      </c>
      <c r="Q33" s="615">
        <f t="shared" ref="Q33:AA33" si="146">Q34+Q35+Q36+Q37+Q38+Q39+Q40</f>
        <v>760459.50312000001</v>
      </c>
      <c r="R33" s="615">
        <f t="shared" si="146"/>
        <v>69970.695999999996</v>
      </c>
      <c r="S33" s="615">
        <f t="shared" si="146"/>
        <v>0</v>
      </c>
      <c r="T33" s="615">
        <f t="shared" si="146"/>
        <v>0</v>
      </c>
      <c r="U33" s="615">
        <f t="shared" si="146"/>
        <v>69970.695999999996</v>
      </c>
      <c r="V33" s="615">
        <f t="shared" si="146"/>
        <v>437316.85</v>
      </c>
      <c r="W33" s="615">
        <f t="shared" si="146"/>
        <v>122448.71800000001</v>
      </c>
      <c r="X33" s="615">
        <f t="shared" si="146"/>
        <v>52478.021999999997</v>
      </c>
      <c r="Y33" s="615">
        <f t="shared" si="146"/>
        <v>209912.08799999999</v>
      </c>
      <c r="Z33" s="615">
        <f t="shared" si="146"/>
        <v>69970.695999999996</v>
      </c>
      <c r="AA33" s="615">
        <f t="shared" si="146"/>
        <v>384838.82799999998</v>
      </c>
      <c r="AB33" s="417">
        <f>AB34+AB35+AB36+AB37+AB38+AB39+AB40</f>
        <v>1909442.9</v>
      </c>
      <c r="AC33" s="417">
        <f>AC34+AC35+AC36+AC37+AC38+AC39+AC40</f>
        <v>1909442.9</v>
      </c>
      <c r="AD33" s="417">
        <f t="shared" ref="AD33:AM33" si="147">AD34+AD35+AD36+AD37+AD38+AD39+AD40</f>
        <v>0</v>
      </c>
      <c r="AE33" s="417">
        <f t="shared" si="147"/>
        <v>0</v>
      </c>
      <c r="AF33" s="417">
        <f t="shared" si="147"/>
        <v>0</v>
      </c>
      <c r="AG33" s="417">
        <f t="shared" si="147"/>
        <v>0</v>
      </c>
      <c r="AH33" s="417">
        <f t="shared" si="147"/>
        <v>0</v>
      </c>
      <c r="AI33" s="417">
        <f t="shared" si="147"/>
        <v>0</v>
      </c>
      <c r="AJ33" s="417">
        <f t="shared" si="147"/>
        <v>0</v>
      </c>
      <c r="AK33" s="417">
        <f t="shared" si="147"/>
        <v>0</v>
      </c>
      <c r="AL33" s="417">
        <f t="shared" si="147"/>
        <v>0</v>
      </c>
      <c r="AM33" s="414">
        <f t="shared" si="147"/>
        <v>0</v>
      </c>
      <c r="AN33" s="418">
        <f>SUM(AN34:AN40)</f>
        <v>2915047.8000000003</v>
      </c>
      <c r="AO33" s="419">
        <f>SUM(AO34:AO40)</f>
        <v>803647.071</v>
      </c>
      <c r="AP33" s="419">
        <f t="shared" ref="AP33:AY33" si="148">SUM(AP34:AP40)</f>
        <v>93333.635999999999</v>
      </c>
      <c r="AQ33" s="419">
        <f t="shared" si="148"/>
        <v>0</v>
      </c>
      <c r="AR33" s="419">
        <f t="shared" si="148"/>
        <v>0</v>
      </c>
      <c r="AS33" s="419">
        <f t="shared" si="148"/>
        <v>93333.635999999999</v>
      </c>
      <c r="AT33" s="419">
        <f t="shared" si="148"/>
        <v>721164.82499999995</v>
      </c>
      <c r="AU33" s="419">
        <f t="shared" si="148"/>
        <v>246898.86300000001</v>
      </c>
      <c r="AV33" s="419">
        <f t="shared" si="148"/>
        <v>70000.226999999999</v>
      </c>
      <c r="AW33" s="419">
        <f t="shared" si="148"/>
        <v>280000.908</v>
      </c>
      <c r="AX33" s="419">
        <f t="shared" si="148"/>
        <v>93333.635999999999</v>
      </c>
      <c r="AY33" s="419">
        <f t="shared" si="148"/>
        <v>513334.99800000002</v>
      </c>
      <c r="AZ33" s="485">
        <f>SUM(AZ34:AZ40)</f>
        <v>3455135</v>
      </c>
      <c r="BA33" s="485">
        <f t="shared" ref="BA33:BK33" si="149">BA34+BA35+BA36+BA37+BA38+BA39+BA40</f>
        <v>909599.821</v>
      </c>
      <c r="BB33" s="485">
        <f t="shared" si="149"/>
        <v>115151.236</v>
      </c>
      <c r="BC33" s="485">
        <f t="shared" si="149"/>
        <v>0</v>
      </c>
      <c r="BD33" s="485">
        <f t="shared" si="149"/>
        <v>0</v>
      </c>
      <c r="BE33" s="485">
        <f t="shared" si="149"/>
        <v>115151.336</v>
      </c>
      <c r="BF33" s="485">
        <f t="shared" si="149"/>
        <v>719695.67500000005</v>
      </c>
      <c r="BG33" s="485">
        <f t="shared" si="149"/>
        <v>201514.81300000002</v>
      </c>
      <c r="BH33" s="485">
        <f t="shared" si="149"/>
        <v>145871.47700000001</v>
      </c>
      <c r="BI33" s="485">
        <f t="shared" si="149"/>
        <v>345453.908</v>
      </c>
      <c r="BJ33" s="485">
        <f t="shared" si="149"/>
        <v>115151.336</v>
      </c>
      <c r="BK33" s="485">
        <f t="shared" si="149"/>
        <v>787545.39800000004</v>
      </c>
      <c r="BL33" s="1"/>
      <c r="BM33" s="1"/>
      <c r="BN33" s="1"/>
      <c r="BO33" s="1"/>
      <c r="BP33" s="1"/>
      <c r="BQ33" s="1"/>
      <c r="BR33" s="1"/>
    </row>
    <row r="34" spans="1:70" s="10" customFormat="1" ht="27">
      <c r="A34" s="97"/>
      <c r="B34" s="114">
        <v>11001</v>
      </c>
      <c r="C34" s="538" t="s">
        <v>119</v>
      </c>
      <c r="D34" s="313">
        <f t="shared" ref="D34:D43" si="150">SUM(E34:O34)</f>
        <v>142147.97</v>
      </c>
      <c r="E34" s="314">
        <f>AMPOP!G40</f>
        <v>142147.97</v>
      </c>
      <c r="F34" s="327"/>
      <c r="G34" s="327"/>
      <c r="H34" s="327"/>
      <c r="I34" s="327"/>
      <c r="J34" s="327"/>
      <c r="K34" s="327"/>
      <c r="L34" s="327"/>
      <c r="M34" s="327"/>
      <c r="N34" s="328"/>
      <c r="O34" s="330"/>
      <c r="P34" s="521">
        <f t="shared" ref="P34:P40" si="151">SUM(Q34:AA34)</f>
        <v>243654.49712000001</v>
      </c>
      <c r="Q34" s="327">
        <f>AMPOP!H40</f>
        <v>243654.49712000001</v>
      </c>
      <c r="R34" s="327"/>
      <c r="S34" s="327"/>
      <c r="T34" s="327"/>
      <c r="U34" s="327"/>
      <c r="V34" s="327"/>
      <c r="W34" s="327"/>
      <c r="X34" s="327"/>
      <c r="Y34" s="327"/>
      <c r="Z34" s="328"/>
      <c r="AA34" s="330"/>
      <c r="AB34" s="394">
        <f t="shared" ref="AB34:AB40" si="152">SUM(AC34:AM34)</f>
        <v>247627.8</v>
      </c>
      <c r="AC34" s="327">
        <f>AMPOP!I40</f>
        <v>247627.8</v>
      </c>
      <c r="AD34" s="327"/>
      <c r="AE34" s="327"/>
      <c r="AF34" s="327"/>
      <c r="AG34" s="327"/>
      <c r="AH34" s="327"/>
      <c r="AI34" s="327"/>
      <c r="AJ34" s="327"/>
      <c r="AK34" s="327"/>
      <c r="AL34" s="328"/>
      <c r="AM34" s="329"/>
      <c r="AN34" s="313">
        <f t="shared" ref="AN34:AN38" si="153">SUM(AO34:AY34)</f>
        <v>249912.3</v>
      </c>
      <c r="AO34" s="327">
        <f>AMPOP!J40</f>
        <v>249912.3</v>
      </c>
      <c r="AP34" s="327"/>
      <c r="AQ34" s="327"/>
      <c r="AR34" s="327"/>
      <c r="AS34" s="327"/>
      <c r="AT34" s="327"/>
      <c r="AU34" s="327"/>
      <c r="AV34" s="327"/>
      <c r="AW34" s="327"/>
      <c r="AX34" s="328"/>
      <c r="AY34" s="330"/>
      <c r="AZ34" s="652">
        <f t="shared" ref="AZ34" si="154">SUM(BA34:BK34)</f>
        <v>252231.1</v>
      </c>
      <c r="BA34" s="314">
        <f>AMPOP!K40</f>
        <v>252231.1</v>
      </c>
      <c r="BB34" s="314"/>
      <c r="BC34" s="314"/>
      <c r="BD34" s="314"/>
      <c r="BE34" s="314"/>
      <c r="BF34" s="314"/>
      <c r="BG34" s="314"/>
      <c r="BH34" s="314"/>
      <c r="BI34" s="314"/>
      <c r="BJ34" s="320"/>
      <c r="BK34" s="322"/>
      <c r="BL34" s="1"/>
      <c r="BM34" s="1"/>
      <c r="BN34" s="1"/>
      <c r="BO34" s="1"/>
      <c r="BP34" s="1"/>
      <c r="BQ34" s="1"/>
      <c r="BR34" s="1"/>
    </row>
    <row r="35" spans="1:70" s="403" customFormat="1" ht="17.25">
      <c r="A35" s="92"/>
      <c r="B35" s="112">
        <v>11002</v>
      </c>
      <c r="C35" s="540" t="s">
        <v>25</v>
      </c>
      <c r="D35" s="313">
        <f>SUM(E35:O35)</f>
        <v>1335485.8999999999</v>
      </c>
      <c r="E35" s="314">
        <f>AMPOP!G41</f>
        <v>1335485.8999999999</v>
      </c>
      <c r="F35" s="314">
        <v>0</v>
      </c>
      <c r="G35" s="314">
        <v>0</v>
      </c>
      <c r="H35" s="314">
        <v>0</v>
      </c>
      <c r="I35" s="314">
        <v>0</v>
      </c>
      <c r="J35" s="314">
        <v>0</v>
      </c>
      <c r="K35" s="314">
        <v>0</v>
      </c>
      <c r="L35" s="314">
        <v>0</v>
      </c>
      <c r="M35" s="314">
        <v>0</v>
      </c>
      <c r="N35" s="314">
        <v>0</v>
      </c>
      <c r="O35" s="326">
        <v>0</v>
      </c>
      <c r="P35" s="521">
        <f t="shared" si="151"/>
        <v>1335485.8999999999</v>
      </c>
      <c r="Q35" s="399">
        <v>253742.321</v>
      </c>
      <c r="R35" s="399">
        <v>53419.435999999994</v>
      </c>
      <c r="S35" s="399">
        <v>0</v>
      </c>
      <c r="T35" s="399">
        <v>0</v>
      </c>
      <c r="U35" s="399">
        <v>53419.435999999994</v>
      </c>
      <c r="V35" s="399">
        <v>333871.47499999998</v>
      </c>
      <c r="W35" s="399">
        <v>93484.013000000006</v>
      </c>
      <c r="X35" s="399">
        <v>40064.576999999997</v>
      </c>
      <c r="Y35" s="399">
        <v>160258.30799999999</v>
      </c>
      <c r="Z35" s="399">
        <v>53419.435999999994</v>
      </c>
      <c r="AA35" s="409">
        <v>293806.89799999999</v>
      </c>
      <c r="AB35" s="394">
        <f t="shared" si="152"/>
        <v>1335485.8999999999</v>
      </c>
      <c r="AC35" s="327">
        <f>AMPOP!I41</f>
        <v>1335485.8999999999</v>
      </c>
      <c r="AD35" s="400"/>
      <c r="AE35" s="400"/>
      <c r="AF35" s="400"/>
      <c r="AG35" s="400"/>
      <c r="AH35" s="400"/>
      <c r="AI35" s="400"/>
      <c r="AJ35" s="400"/>
      <c r="AK35" s="400"/>
      <c r="AL35" s="400"/>
      <c r="AM35" s="401"/>
      <c r="AN35" s="686">
        <v>1335485.8999999999</v>
      </c>
      <c r="AO35" s="688">
        <v>253742.321</v>
      </c>
      <c r="AP35" s="688">
        <v>53419.435999999994</v>
      </c>
      <c r="AQ35" s="688">
        <v>0</v>
      </c>
      <c r="AR35" s="688">
        <v>0</v>
      </c>
      <c r="AS35" s="688">
        <v>53419.435999999994</v>
      </c>
      <c r="AT35" s="688">
        <v>333871.47499999998</v>
      </c>
      <c r="AU35" s="688">
        <v>93484.013000000006</v>
      </c>
      <c r="AV35" s="688">
        <v>40064.576999999997</v>
      </c>
      <c r="AW35" s="688">
        <v>160258.30799999999</v>
      </c>
      <c r="AX35" s="688">
        <v>53419.435999999994</v>
      </c>
      <c r="AY35" s="685">
        <v>293806.89799999999</v>
      </c>
      <c r="AZ35" s="652">
        <v>1335485.8999999999</v>
      </c>
      <c r="BA35" s="625">
        <v>253742.321</v>
      </c>
      <c r="BB35" s="695">
        <v>53419.435999999994</v>
      </c>
      <c r="BC35" s="695">
        <v>0</v>
      </c>
      <c r="BD35" s="695">
        <v>0</v>
      </c>
      <c r="BE35" s="695">
        <v>53419.435999999994</v>
      </c>
      <c r="BF35" s="695">
        <v>333871.47499999998</v>
      </c>
      <c r="BG35" s="695">
        <v>93484.013000000006</v>
      </c>
      <c r="BH35" s="695">
        <v>40064.576999999997</v>
      </c>
      <c r="BI35" s="695">
        <v>160258.30799999999</v>
      </c>
      <c r="BJ35" s="695">
        <v>53419.435999999994</v>
      </c>
      <c r="BK35" s="695">
        <v>293806.89799999999</v>
      </c>
      <c r="BL35" s="402"/>
      <c r="BM35" s="402"/>
      <c r="BN35" s="402"/>
      <c r="BO35" s="402"/>
      <c r="BP35" s="402"/>
      <c r="BQ35" s="402"/>
      <c r="BR35" s="402"/>
    </row>
    <row r="36" spans="1:70" ht="17.25">
      <c r="A36" s="99"/>
      <c r="B36" s="110">
        <v>11003</v>
      </c>
      <c r="C36" s="536" t="s">
        <v>120</v>
      </c>
      <c r="D36" s="313">
        <f t="shared" si="150"/>
        <v>12464.8</v>
      </c>
      <c r="E36" s="314">
        <f>AMPOP!G42</f>
        <v>12464.8</v>
      </c>
      <c r="F36" s="338"/>
      <c r="G36" s="338"/>
      <c r="H36" s="338"/>
      <c r="I36" s="338"/>
      <c r="J36" s="338"/>
      <c r="K36" s="338"/>
      <c r="L36" s="338"/>
      <c r="M36" s="338"/>
      <c r="N36" s="328"/>
      <c r="O36" s="330"/>
      <c r="P36" s="521">
        <f t="shared" si="151"/>
        <v>15000</v>
      </c>
      <c r="Q36" s="327">
        <f>AMPOP!H42</f>
        <v>15000</v>
      </c>
      <c r="R36" s="338"/>
      <c r="S36" s="338"/>
      <c r="T36" s="338"/>
      <c r="U36" s="338"/>
      <c r="V36" s="338"/>
      <c r="W36" s="338"/>
      <c r="X36" s="338"/>
      <c r="Y36" s="338"/>
      <c r="Z36" s="328"/>
      <c r="AA36" s="330"/>
      <c r="AB36" s="394">
        <f t="shared" si="152"/>
        <v>0</v>
      </c>
      <c r="AC36" s="327">
        <f>AMPOP!I42</f>
        <v>0</v>
      </c>
      <c r="AD36" s="338"/>
      <c r="AE36" s="338"/>
      <c r="AF36" s="338"/>
      <c r="AG36" s="338"/>
      <c r="AH36" s="338"/>
      <c r="AI36" s="338"/>
      <c r="AJ36" s="338"/>
      <c r="AK36" s="338"/>
      <c r="AL36" s="328"/>
      <c r="AM36" s="329"/>
      <c r="AN36" s="313">
        <f t="shared" si="153"/>
        <v>15000</v>
      </c>
      <c r="AO36" s="327">
        <f>AMPOP!J42</f>
        <v>15000</v>
      </c>
      <c r="AP36" s="338"/>
      <c r="AQ36" s="338"/>
      <c r="AR36" s="338"/>
      <c r="AS36" s="338"/>
      <c r="AT36" s="338"/>
      <c r="AU36" s="338"/>
      <c r="AV36" s="338"/>
      <c r="AW36" s="338"/>
      <c r="AX36" s="328"/>
      <c r="AY36" s="330"/>
      <c r="AZ36" s="652">
        <f t="shared" ref="AZ36" si="155">SUM(BA36:BK36)</f>
        <v>15000</v>
      </c>
      <c r="BA36" s="314">
        <f>AMPOP!K42</f>
        <v>15000</v>
      </c>
      <c r="BB36" s="323"/>
      <c r="BC36" s="323"/>
      <c r="BD36" s="323"/>
      <c r="BE36" s="323"/>
      <c r="BF36" s="323"/>
      <c r="BG36" s="323"/>
      <c r="BH36" s="323"/>
      <c r="BI36" s="323"/>
      <c r="BJ36" s="320"/>
      <c r="BK36" s="322"/>
      <c r="BL36" s="1"/>
      <c r="BM36" s="1"/>
      <c r="BN36" s="1"/>
      <c r="BO36" s="1"/>
      <c r="BP36" s="1"/>
      <c r="BQ36" s="1"/>
      <c r="BR36" s="1"/>
    </row>
    <row r="37" spans="1:70" ht="17.25">
      <c r="A37" s="99"/>
      <c r="B37" s="114">
        <v>11004</v>
      </c>
      <c r="C37" s="534" t="s">
        <v>121</v>
      </c>
      <c r="D37" s="313">
        <f t="shared" si="150"/>
        <v>7546</v>
      </c>
      <c r="E37" s="314">
        <f>AMPOP!G43</f>
        <v>7546</v>
      </c>
      <c r="F37" s="338"/>
      <c r="G37" s="338"/>
      <c r="H37" s="338"/>
      <c r="I37" s="338"/>
      <c r="J37" s="338"/>
      <c r="K37" s="338"/>
      <c r="L37" s="338"/>
      <c r="M37" s="338"/>
      <c r="N37" s="328"/>
      <c r="O37" s="330"/>
      <c r="P37" s="521">
        <f t="shared" si="151"/>
        <v>43710.9</v>
      </c>
      <c r="Q37" s="327">
        <f>AMPOP!H43</f>
        <v>43710.9</v>
      </c>
      <c r="R37" s="338"/>
      <c r="S37" s="338"/>
      <c r="T37" s="338"/>
      <c r="U37" s="338"/>
      <c r="V37" s="338"/>
      <c r="W37" s="338"/>
      <c r="X37" s="338"/>
      <c r="Y37" s="338"/>
      <c r="Z37" s="328"/>
      <c r="AA37" s="330"/>
      <c r="AB37" s="394">
        <f t="shared" si="152"/>
        <v>43710.9</v>
      </c>
      <c r="AC37" s="327">
        <f>AMPOP!I43</f>
        <v>43710.9</v>
      </c>
      <c r="AD37" s="338"/>
      <c r="AE37" s="338"/>
      <c r="AF37" s="338"/>
      <c r="AG37" s="338"/>
      <c r="AH37" s="338"/>
      <c r="AI37" s="338"/>
      <c r="AJ37" s="338"/>
      <c r="AK37" s="338"/>
      <c r="AL37" s="328"/>
      <c r="AM37" s="329"/>
      <c r="AN37" s="313">
        <f t="shared" si="153"/>
        <v>95400</v>
      </c>
      <c r="AO37" s="327">
        <f>AMPOP!J43</f>
        <v>95400</v>
      </c>
      <c r="AP37" s="338"/>
      <c r="AQ37" s="338"/>
      <c r="AR37" s="338"/>
      <c r="AS37" s="338"/>
      <c r="AT37" s="338"/>
      <c r="AU37" s="338"/>
      <c r="AV37" s="338"/>
      <c r="AW37" s="338"/>
      <c r="AX37" s="328"/>
      <c r="AY37" s="330"/>
      <c r="AZ37" s="652">
        <f>SUM(BA37:BK37)</f>
        <v>95400</v>
      </c>
      <c r="BA37" s="314">
        <f>AMPOP!K43</f>
        <v>95400</v>
      </c>
      <c r="BB37" s="323"/>
      <c r="BC37" s="323"/>
      <c r="BD37" s="323"/>
      <c r="BE37" s="323"/>
      <c r="BF37" s="323"/>
      <c r="BG37" s="323"/>
      <c r="BH37" s="323"/>
      <c r="BI37" s="323"/>
      <c r="BJ37" s="320"/>
      <c r="BK37" s="322"/>
      <c r="BL37" s="1"/>
      <c r="BM37" s="1"/>
      <c r="BN37" s="1"/>
      <c r="BO37" s="1"/>
      <c r="BP37" s="1"/>
      <c r="BQ37" s="1"/>
      <c r="BR37" s="1"/>
    </row>
    <row r="38" spans="1:70" ht="17.25" hidden="1">
      <c r="A38" s="99"/>
      <c r="B38" s="110">
        <v>11005</v>
      </c>
      <c r="C38" s="536" t="s">
        <v>122</v>
      </c>
      <c r="D38" s="313">
        <f t="shared" si="150"/>
        <v>0</v>
      </c>
      <c r="E38" s="314">
        <f>AMPOP!G44</f>
        <v>0</v>
      </c>
      <c r="F38" s="338"/>
      <c r="G38" s="338"/>
      <c r="H38" s="338"/>
      <c r="I38" s="338"/>
      <c r="J38" s="338"/>
      <c r="K38" s="338"/>
      <c r="L38" s="338"/>
      <c r="M38" s="338"/>
      <c r="N38" s="328"/>
      <c r="O38" s="330"/>
      <c r="P38" s="521">
        <f t="shared" si="151"/>
        <v>0</v>
      </c>
      <c r="Q38" s="327">
        <f>AMPOP!H44</f>
        <v>0</v>
      </c>
      <c r="R38" s="338"/>
      <c r="S38" s="338"/>
      <c r="T38" s="338"/>
      <c r="U38" s="338"/>
      <c r="V38" s="338"/>
      <c r="W38" s="338"/>
      <c r="X38" s="338"/>
      <c r="Y38" s="338"/>
      <c r="Z38" s="328"/>
      <c r="AA38" s="330"/>
      <c r="AB38" s="394">
        <f t="shared" si="152"/>
        <v>0</v>
      </c>
      <c r="AC38" s="327">
        <f>AMPOP!I44</f>
        <v>0</v>
      </c>
      <c r="AD38" s="338"/>
      <c r="AE38" s="338"/>
      <c r="AF38" s="338"/>
      <c r="AG38" s="338"/>
      <c r="AH38" s="338"/>
      <c r="AI38" s="338"/>
      <c r="AJ38" s="338"/>
      <c r="AK38" s="338"/>
      <c r="AL38" s="328"/>
      <c r="AM38" s="329"/>
      <c r="AN38" s="313">
        <f t="shared" si="153"/>
        <v>0</v>
      </c>
      <c r="AO38" s="327">
        <f>AMPOP!J44</f>
        <v>0</v>
      </c>
      <c r="AP38" s="338"/>
      <c r="AQ38" s="338"/>
      <c r="AR38" s="338"/>
      <c r="AS38" s="338"/>
      <c r="AT38" s="338"/>
      <c r="AU38" s="338"/>
      <c r="AV38" s="338"/>
      <c r="AW38" s="338"/>
      <c r="AX38" s="328"/>
      <c r="AY38" s="330"/>
      <c r="AZ38" s="652">
        <f t="shared" ref="AZ38:AZ39" si="156">SUM(BA38:BK38)</f>
        <v>0</v>
      </c>
      <c r="BA38" s="314">
        <f>AMPOP!K44</f>
        <v>0</v>
      </c>
      <c r="BB38" s="323"/>
      <c r="BC38" s="323"/>
      <c r="BD38" s="323"/>
      <c r="BE38" s="323"/>
      <c r="BF38" s="323"/>
      <c r="BG38" s="323"/>
      <c r="BH38" s="323"/>
      <c r="BI38" s="323"/>
      <c r="BJ38" s="320"/>
      <c r="BK38" s="322"/>
      <c r="BL38" s="1"/>
      <c r="BM38" s="1"/>
      <c r="BN38" s="1"/>
      <c r="BO38" s="1"/>
      <c r="BP38" s="1"/>
      <c r="BQ38" s="1"/>
      <c r="BR38" s="1"/>
    </row>
    <row r="39" spans="1:70" s="10" customFormat="1" ht="19.5" customHeight="1">
      <c r="A39" s="105"/>
      <c r="B39" s="111">
        <v>32001</v>
      </c>
      <c r="C39" s="537" t="s">
        <v>123</v>
      </c>
      <c r="D39" s="340">
        <f t="shared" ref="D39" si="157">SUM(E39:O39)</f>
        <v>282618.31400000001</v>
      </c>
      <c r="E39" s="314">
        <v>0</v>
      </c>
      <c r="F39" s="336">
        <v>15961</v>
      </c>
      <c r="G39" s="336">
        <v>0</v>
      </c>
      <c r="H39" s="336">
        <v>0</v>
      </c>
      <c r="I39" s="336">
        <v>13852.328000000001</v>
      </c>
      <c r="J39" s="336">
        <v>86577.05</v>
      </c>
      <c r="K39" s="336">
        <v>24241.574000000004</v>
      </c>
      <c r="L39" s="336">
        <v>10389.245999999999</v>
      </c>
      <c r="M39" s="336">
        <v>41556.983999999997</v>
      </c>
      <c r="N39" s="336">
        <v>13852.328000000001</v>
      </c>
      <c r="O39" s="339">
        <v>76187.804000000004</v>
      </c>
      <c r="P39" s="521">
        <f t="shared" ref="P39" si="158">SUM(Q39:AA39)</f>
        <v>413781.50000000006</v>
      </c>
      <c r="Q39" s="314">
        <v>78618.485000000001</v>
      </c>
      <c r="R39" s="314">
        <v>16551.260000000002</v>
      </c>
      <c r="S39" s="314">
        <v>0</v>
      </c>
      <c r="T39" s="314">
        <v>0</v>
      </c>
      <c r="U39" s="314">
        <v>16551.260000000002</v>
      </c>
      <c r="V39" s="314">
        <v>103445.375</v>
      </c>
      <c r="W39" s="314">
        <v>28964.705000000002</v>
      </c>
      <c r="X39" s="314">
        <v>12413.445</v>
      </c>
      <c r="Y39" s="314">
        <v>49653.78</v>
      </c>
      <c r="Z39" s="314">
        <v>16551.260000000002</v>
      </c>
      <c r="AA39" s="326">
        <v>91031.930000000008</v>
      </c>
      <c r="AB39" s="394">
        <f t="shared" si="152"/>
        <v>282618.3</v>
      </c>
      <c r="AC39" s="327">
        <f>AMPOP!I45</f>
        <v>282618.3</v>
      </c>
      <c r="AD39" s="336">
        <v>0</v>
      </c>
      <c r="AE39" s="336">
        <v>0</v>
      </c>
      <c r="AF39" s="336">
        <v>0</v>
      </c>
      <c r="AG39" s="336">
        <v>0</v>
      </c>
      <c r="AH39" s="336">
        <v>0</v>
      </c>
      <c r="AI39" s="336">
        <v>0</v>
      </c>
      <c r="AJ39" s="336">
        <v>0</v>
      </c>
      <c r="AK39" s="336">
        <v>0</v>
      </c>
      <c r="AL39" s="336">
        <v>0</v>
      </c>
      <c r="AM39" s="337">
        <v>0</v>
      </c>
      <c r="AN39" s="313">
        <f>SUM(AO39:AY39)</f>
        <v>997855</v>
      </c>
      <c r="AO39" s="687">
        <v>189592.45</v>
      </c>
      <c r="AP39" s="687">
        <v>39914.200000000004</v>
      </c>
      <c r="AQ39" s="687">
        <v>0</v>
      </c>
      <c r="AR39" s="687">
        <v>0</v>
      </c>
      <c r="AS39" s="687">
        <v>39914.200000000004</v>
      </c>
      <c r="AT39" s="687">
        <v>249463.75</v>
      </c>
      <c r="AU39" s="687">
        <v>69849.850000000006</v>
      </c>
      <c r="AV39" s="687">
        <v>29935.649999999998</v>
      </c>
      <c r="AW39" s="687">
        <v>119742.59999999999</v>
      </c>
      <c r="AX39" s="687">
        <v>39914.200000000004</v>
      </c>
      <c r="AY39" s="629">
        <v>219528.1</v>
      </c>
      <c r="AZ39" s="652">
        <f t="shared" si="156"/>
        <v>1543296.8</v>
      </c>
      <c r="BA39" s="699">
        <v>293226.40000000002</v>
      </c>
      <c r="BB39" s="699">
        <v>61731.8</v>
      </c>
      <c r="BC39" s="699">
        <v>0</v>
      </c>
      <c r="BD39" s="699">
        <v>0</v>
      </c>
      <c r="BE39" s="699">
        <v>61731.9</v>
      </c>
      <c r="BF39" s="699">
        <v>385824.2</v>
      </c>
      <c r="BG39" s="699">
        <v>108030.8</v>
      </c>
      <c r="BH39" s="699">
        <v>46298.9</v>
      </c>
      <c r="BI39" s="699">
        <v>185195.6</v>
      </c>
      <c r="BJ39" s="699">
        <v>61731.9</v>
      </c>
      <c r="BK39" s="699">
        <v>339525.3</v>
      </c>
      <c r="BL39" s="1"/>
      <c r="BM39" s="1"/>
      <c r="BN39" s="1"/>
      <c r="BO39" s="1"/>
      <c r="BP39" s="1"/>
      <c r="BQ39" s="1"/>
      <c r="BR39" s="1"/>
    </row>
    <row r="40" spans="1:70" ht="17.25" customHeight="1">
      <c r="A40" s="98"/>
      <c r="B40" s="110">
        <v>32002</v>
      </c>
      <c r="C40" s="536" t="s">
        <v>26</v>
      </c>
      <c r="D40" s="313">
        <f t="shared" si="150"/>
        <v>68655</v>
      </c>
      <c r="E40" s="314">
        <f>AMPOP!G46</f>
        <v>68655</v>
      </c>
      <c r="F40" s="338"/>
      <c r="G40" s="338"/>
      <c r="H40" s="338"/>
      <c r="I40" s="338"/>
      <c r="J40" s="338"/>
      <c r="K40" s="338"/>
      <c r="L40" s="338"/>
      <c r="M40" s="338"/>
      <c r="N40" s="328"/>
      <c r="O40" s="330"/>
      <c r="P40" s="521">
        <f t="shared" si="151"/>
        <v>125733.3</v>
      </c>
      <c r="Q40" s="327">
        <f>AMPOP!H46</f>
        <v>125733.3</v>
      </c>
      <c r="R40" s="338"/>
      <c r="S40" s="338"/>
      <c r="T40" s="338"/>
      <c r="U40" s="338"/>
      <c r="V40" s="338"/>
      <c r="W40" s="338"/>
      <c r="X40" s="338"/>
      <c r="Y40" s="338"/>
      <c r="Z40" s="328"/>
      <c r="AA40" s="330"/>
      <c r="AB40" s="394">
        <f t="shared" si="152"/>
        <v>0</v>
      </c>
      <c r="AC40" s="327">
        <f>AMPOP!I46</f>
        <v>0</v>
      </c>
      <c r="AD40" s="338"/>
      <c r="AE40" s="338"/>
      <c r="AF40" s="338"/>
      <c r="AG40" s="338"/>
      <c r="AH40" s="338"/>
      <c r="AI40" s="338"/>
      <c r="AJ40" s="338"/>
      <c r="AK40" s="338"/>
      <c r="AL40" s="328"/>
      <c r="AM40" s="329"/>
      <c r="AN40" s="313">
        <f>SUM(AO40:AY40)</f>
        <v>221394.6</v>
      </c>
      <c r="AO40" s="687">
        <v>0</v>
      </c>
      <c r="AP40" s="338"/>
      <c r="AQ40" s="338"/>
      <c r="AR40" s="338"/>
      <c r="AS40" s="338"/>
      <c r="AT40" s="687">
        <v>137829.6</v>
      </c>
      <c r="AU40" s="687">
        <v>83565</v>
      </c>
      <c r="AV40" s="338"/>
      <c r="AW40" s="338"/>
      <c r="AX40" s="328"/>
      <c r="AY40" s="330"/>
      <c r="AZ40" s="652">
        <f>SUM(BA40:BK40)</f>
        <v>213721.2</v>
      </c>
      <c r="BA40" s="698"/>
      <c r="BB40" s="698"/>
      <c r="BC40" s="698"/>
      <c r="BD40" s="698"/>
      <c r="BE40" s="698"/>
      <c r="BF40" s="698"/>
      <c r="BG40" s="698"/>
      <c r="BH40" s="697">
        <v>59508</v>
      </c>
      <c r="BI40" s="698"/>
      <c r="BJ40" s="698"/>
      <c r="BK40" s="697">
        <v>154213.20000000001</v>
      </c>
      <c r="BL40" s="1"/>
      <c r="BM40" s="1"/>
      <c r="BN40" s="1"/>
      <c r="BO40" s="1"/>
      <c r="BP40" s="1"/>
      <c r="BQ40" s="1"/>
      <c r="BR40" s="1"/>
    </row>
    <row r="41" spans="1:70" s="142" customFormat="1" ht="29.25" customHeight="1">
      <c r="A41" s="87" t="s">
        <v>124</v>
      </c>
      <c r="B41" s="106"/>
      <c r="C41" s="532" t="s">
        <v>125</v>
      </c>
      <c r="D41" s="309">
        <f>D42+D43</f>
        <v>342128.3</v>
      </c>
      <c r="E41" s="308">
        <f t="shared" ref="E41:O41" si="159">E42+E43</f>
        <v>342128.3</v>
      </c>
      <c r="F41" s="308">
        <f t="shared" si="159"/>
        <v>0</v>
      </c>
      <c r="G41" s="308">
        <f t="shared" si="159"/>
        <v>0</v>
      </c>
      <c r="H41" s="308">
        <f t="shared" si="159"/>
        <v>0</v>
      </c>
      <c r="I41" s="308">
        <f t="shared" si="159"/>
        <v>0</v>
      </c>
      <c r="J41" s="308">
        <f t="shared" si="159"/>
        <v>0</v>
      </c>
      <c r="K41" s="308">
        <f t="shared" si="159"/>
        <v>0</v>
      </c>
      <c r="L41" s="308">
        <f t="shared" si="159"/>
        <v>0</v>
      </c>
      <c r="M41" s="308">
        <f t="shared" si="159"/>
        <v>0</v>
      </c>
      <c r="N41" s="308">
        <f t="shared" si="159"/>
        <v>0</v>
      </c>
      <c r="O41" s="310">
        <f t="shared" si="159"/>
        <v>0</v>
      </c>
      <c r="P41" s="614">
        <f>P42+P43</f>
        <v>344867.1</v>
      </c>
      <c r="Q41" s="615">
        <f>Q42+Q43</f>
        <v>343667.1</v>
      </c>
      <c r="R41" s="615">
        <f t="shared" ref="R41" si="160">R42+R43</f>
        <v>0</v>
      </c>
      <c r="S41" s="615">
        <f t="shared" ref="S41" si="161">S42+S43</f>
        <v>0</v>
      </c>
      <c r="T41" s="615">
        <f t="shared" ref="T41" si="162">T42+T43</f>
        <v>0</v>
      </c>
      <c r="U41" s="615">
        <f t="shared" ref="U41" si="163">U42+U43</f>
        <v>0</v>
      </c>
      <c r="V41" s="615">
        <f t="shared" ref="V41" si="164">V42+V43</f>
        <v>0</v>
      </c>
      <c r="W41" s="615">
        <f t="shared" ref="W41" si="165">W42+W43</f>
        <v>0</v>
      </c>
      <c r="X41" s="615">
        <f t="shared" ref="X41" si="166">X42+X43</f>
        <v>0</v>
      </c>
      <c r="Y41" s="615">
        <f t="shared" ref="Y41" si="167">Y42+Y43</f>
        <v>0</v>
      </c>
      <c r="Z41" s="615">
        <f t="shared" ref="Z41" si="168">Z42+Z43</f>
        <v>1200</v>
      </c>
      <c r="AA41" s="616">
        <f t="shared" ref="AA41" si="169">AA42+AA43</f>
        <v>0</v>
      </c>
      <c r="AB41" s="417">
        <f>AB42+AB43</f>
        <v>344867.1</v>
      </c>
      <c r="AC41" s="415">
        <f t="shared" ref="AC41" si="170">AC42+AC43</f>
        <v>344867.1</v>
      </c>
      <c r="AD41" s="415">
        <f t="shared" ref="AD41" si="171">AD42+AD43</f>
        <v>0</v>
      </c>
      <c r="AE41" s="415">
        <f t="shared" ref="AE41" si="172">AE42+AE43</f>
        <v>0</v>
      </c>
      <c r="AF41" s="415">
        <f t="shared" ref="AF41" si="173">AF42+AF43</f>
        <v>0</v>
      </c>
      <c r="AG41" s="415">
        <f t="shared" ref="AG41" si="174">AG42+AG43</f>
        <v>0</v>
      </c>
      <c r="AH41" s="415">
        <f t="shared" ref="AH41" si="175">AH42+AH43</f>
        <v>0</v>
      </c>
      <c r="AI41" s="415">
        <f t="shared" ref="AI41" si="176">AI42+AI43</f>
        <v>0</v>
      </c>
      <c r="AJ41" s="415">
        <f t="shared" ref="AJ41" si="177">AJ42+AJ43</f>
        <v>0</v>
      </c>
      <c r="AK41" s="415">
        <f t="shared" ref="AK41" si="178">AK42+AK43</f>
        <v>0</v>
      </c>
      <c r="AL41" s="415">
        <f t="shared" ref="AL41" si="179">AL42+AL43</f>
        <v>0</v>
      </c>
      <c r="AM41" s="416">
        <f t="shared" ref="AM41" si="180">AM42+AM43</f>
        <v>0</v>
      </c>
      <c r="AN41" s="418">
        <f>AN42+AN43</f>
        <v>344867.1</v>
      </c>
      <c r="AO41" s="419">
        <f>AO42+AO43</f>
        <v>344867.1</v>
      </c>
      <c r="AP41" s="419">
        <f t="shared" ref="AP41" si="181">AP42+AP43</f>
        <v>0</v>
      </c>
      <c r="AQ41" s="419">
        <f t="shared" ref="AQ41" si="182">AQ42+AQ43</f>
        <v>0</v>
      </c>
      <c r="AR41" s="419">
        <f t="shared" ref="AR41" si="183">AR42+AR43</f>
        <v>0</v>
      </c>
      <c r="AS41" s="419">
        <f t="shared" ref="AS41" si="184">AS42+AS43</f>
        <v>0</v>
      </c>
      <c r="AT41" s="419">
        <f t="shared" ref="AT41" si="185">AT42+AT43</f>
        <v>0</v>
      </c>
      <c r="AU41" s="419">
        <f t="shared" ref="AU41" si="186">AU42+AU43</f>
        <v>0</v>
      </c>
      <c r="AV41" s="419">
        <f t="shared" ref="AV41" si="187">AV42+AV43</f>
        <v>0</v>
      </c>
      <c r="AW41" s="419">
        <f t="shared" ref="AW41" si="188">AW42+AW43</f>
        <v>0</v>
      </c>
      <c r="AX41" s="419">
        <f t="shared" ref="AX41" si="189">AX42+AX43</f>
        <v>0</v>
      </c>
      <c r="AY41" s="420">
        <f t="shared" ref="AY41" si="190">AY42+AY43</f>
        <v>0</v>
      </c>
      <c r="AZ41" s="485">
        <f>AZ42+AZ43</f>
        <v>344867.1</v>
      </c>
      <c r="BA41" s="426">
        <f t="shared" ref="BA41" si="191">BA42+BA43</f>
        <v>343667.1</v>
      </c>
      <c r="BB41" s="426">
        <f t="shared" ref="BB41" si="192">BB42+BB43</f>
        <v>0</v>
      </c>
      <c r="BC41" s="426">
        <f t="shared" ref="BC41" si="193">BC42+BC43</f>
        <v>0</v>
      </c>
      <c r="BD41" s="426">
        <f t="shared" ref="BD41" si="194">BD42+BD43</f>
        <v>0</v>
      </c>
      <c r="BE41" s="426">
        <f t="shared" ref="BE41" si="195">BE42+BE43</f>
        <v>0</v>
      </c>
      <c r="BF41" s="426">
        <f t="shared" ref="BF41" si="196">BF42+BF43</f>
        <v>0</v>
      </c>
      <c r="BG41" s="426">
        <f t="shared" ref="BG41" si="197">BG42+BG43</f>
        <v>0</v>
      </c>
      <c r="BH41" s="426">
        <f t="shared" ref="BH41" si="198">BH42+BH43</f>
        <v>0</v>
      </c>
      <c r="BI41" s="426">
        <f t="shared" ref="BI41" si="199">BI42+BI43</f>
        <v>0</v>
      </c>
      <c r="BJ41" s="426">
        <f t="shared" ref="BJ41" si="200">BJ42+BJ43</f>
        <v>1200</v>
      </c>
      <c r="BK41" s="427">
        <f t="shared" ref="BK41" si="201">BK42+BK43</f>
        <v>0</v>
      </c>
      <c r="BL41" s="1"/>
      <c r="BM41" s="1"/>
      <c r="BN41" s="1"/>
      <c r="BO41" s="1"/>
      <c r="BP41" s="1"/>
      <c r="BQ41" s="1"/>
      <c r="BR41" s="1"/>
    </row>
    <row r="42" spans="1:70" ht="21.75" customHeight="1">
      <c r="A42" s="1762"/>
      <c r="B42" s="110">
        <v>11001</v>
      </c>
      <c r="C42" s="540" t="s">
        <v>125</v>
      </c>
      <c r="D42" s="313">
        <f t="shared" si="150"/>
        <v>39356.1</v>
      </c>
      <c r="E42" s="341">
        <f>AMPOP!G48</f>
        <v>39356.1</v>
      </c>
      <c r="F42" s="341"/>
      <c r="G42" s="341"/>
      <c r="H42" s="341"/>
      <c r="I42" s="338"/>
      <c r="J42" s="338"/>
      <c r="K42" s="338"/>
      <c r="L42" s="338"/>
      <c r="M42" s="338"/>
      <c r="N42" s="342">
        <v>0</v>
      </c>
      <c r="O42" s="330"/>
      <c r="P42" s="521">
        <f t="shared" ref="P42:P43" si="202">SUM(Q42:AA42)</f>
        <v>42303.1</v>
      </c>
      <c r="Q42" s="341">
        <v>41103.1</v>
      </c>
      <c r="R42" s="341"/>
      <c r="S42" s="341"/>
      <c r="T42" s="341"/>
      <c r="U42" s="338"/>
      <c r="V42" s="338"/>
      <c r="W42" s="338"/>
      <c r="X42" s="338"/>
      <c r="Y42" s="338"/>
      <c r="Z42" s="342">
        <v>1200</v>
      </c>
      <c r="AA42" s="330"/>
      <c r="AB42" s="394">
        <f>AC42+AL42</f>
        <v>42303.1</v>
      </c>
      <c r="AC42" s="360">
        <v>42303.1</v>
      </c>
      <c r="AD42" s="343"/>
      <c r="AE42" s="343"/>
      <c r="AF42" s="343"/>
      <c r="AG42" s="343"/>
      <c r="AH42" s="343"/>
      <c r="AI42" s="343"/>
      <c r="AJ42" s="343"/>
      <c r="AK42" s="338"/>
      <c r="AL42" s="342"/>
      <c r="AM42" s="329"/>
      <c r="AN42" s="344">
        <f>AO42</f>
        <v>42303.1</v>
      </c>
      <c r="AO42" s="327">
        <f>AMPOP!J48</f>
        <v>42303.1</v>
      </c>
      <c r="AP42" s="327"/>
      <c r="AQ42" s="327"/>
      <c r="AR42" s="327"/>
      <c r="AS42" s="327"/>
      <c r="AT42" s="327"/>
      <c r="AU42" s="327"/>
      <c r="AV42" s="327"/>
      <c r="AW42" s="327"/>
      <c r="AX42" s="327"/>
      <c r="AY42" s="345"/>
      <c r="AZ42" s="652">
        <f>SUM(BA42:BK42)</f>
        <v>42303.1</v>
      </c>
      <c r="BA42" s="314">
        <v>41103.1</v>
      </c>
      <c r="BB42" s="334"/>
      <c r="BC42" s="334"/>
      <c r="BD42" s="334"/>
      <c r="BE42" s="323"/>
      <c r="BF42" s="323"/>
      <c r="BG42" s="323"/>
      <c r="BH42" s="323"/>
      <c r="BI42" s="323"/>
      <c r="BJ42" s="314">
        <v>1200</v>
      </c>
      <c r="BK42" s="322"/>
      <c r="BL42" s="1"/>
      <c r="BM42" s="1"/>
      <c r="BN42" s="1"/>
      <c r="BO42" s="1"/>
      <c r="BP42" s="1"/>
      <c r="BQ42" s="1"/>
      <c r="BR42" s="1"/>
    </row>
    <row r="43" spans="1:70" ht="18" thickBot="1">
      <c r="A43" s="1763"/>
      <c r="B43" s="107">
        <v>11002</v>
      </c>
      <c r="C43" s="541" t="s">
        <v>126</v>
      </c>
      <c r="D43" s="353">
        <f t="shared" si="150"/>
        <v>302772.2</v>
      </c>
      <c r="E43" s="543">
        <f>AMPOP!G49</f>
        <v>302772.2</v>
      </c>
      <c r="F43" s="528"/>
      <c r="G43" s="528"/>
      <c r="H43" s="528"/>
      <c r="I43" s="528"/>
      <c r="J43" s="528"/>
      <c r="K43" s="528"/>
      <c r="L43" s="528"/>
      <c r="M43" s="528"/>
      <c r="N43" s="529"/>
      <c r="O43" s="530"/>
      <c r="P43" s="521">
        <f t="shared" si="202"/>
        <v>302564</v>
      </c>
      <c r="Q43" s="314">
        <f>AMPOP!H49</f>
        <v>302564</v>
      </c>
      <c r="R43" s="341"/>
      <c r="S43" s="341"/>
      <c r="T43" s="341"/>
      <c r="U43" s="341"/>
      <c r="V43" s="341"/>
      <c r="W43" s="341"/>
      <c r="X43" s="341"/>
      <c r="Y43" s="341"/>
      <c r="Z43" s="346"/>
      <c r="AA43" s="348"/>
      <c r="AB43" s="394">
        <f t="shared" ref="AB43" si="203">SUM(AC43:AM43)</f>
        <v>302564</v>
      </c>
      <c r="AC43" s="361">
        <v>302564</v>
      </c>
      <c r="AD43" s="341"/>
      <c r="AE43" s="341"/>
      <c r="AF43" s="341"/>
      <c r="AG43" s="341"/>
      <c r="AH43" s="341"/>
      <c r="AI43" s="341"/>
      <c r="AJ43" s="341"/>
      <c r="AK43" s="341"/>
      <c r="AL43" s="346"/>
      <c r="AM43" s="347"/>
      <c r="AN43" s="628">
        <f>AO43</f>
        <v>302564</v>
      </c>
      <c r="AO43" s="646">
        <f>AMPOP!J49</f>
        <v>302564</v>
      </c>
      <c r="AP43" s="528"/>
      <c r="AQ43" s="528"/>
      <c r="AR43" s="528"/>
      <c r="AS43" s="528"/>
      <c r="AT43" s="528"/>
      <c r="AU43" s="528"/>
      <c r="AV43" s="528"/>
      <c r="AW43" s="528"/>
      <c r="AX43" s="529"/>
      <c r="AY43" s="530"/>
      <c r="AZ43" s="652">
        <f t="shared" ref="AZ43" si="204">SUM(BA43:BK43)</f>
        <v>302564</v>
      </c>
      <c r="BA43" s="334">
        <f>AMPOP!K49</f>
        <v>302564</v>
      </c>
      <c r="BB43" s="334"/>
      <c r="BC43" s="334"/>
      <c r="BD43" s="334"/>
      <c r="BE43" s="334"/>
      <c r="BF43" s="334"/>
      <c r="BG43" s="334"/>
      <c r="BH43" s="334"/>
      <c r="BI43" s="334"/>
      <c r="BJ43" s="314"/>
      <c r="BK43" s="326"/>
      <c r="BL43" s="1"/>
      <c r="BM43" s="1"/>
      <c r="BN43" s="1"/>
      <c r="BO43" s="1"/>
      <c r="BP43" s="1"/>
      <c r="BQ43" s="1"/>
      <c r="BR43" s="1"/>
    </row>
    <row r="44" spans="1:70" ht="20.25" hidden="1" customHeight="1" thickBot="1">
      <c r="A44" s="395"/>
      <c r="B44" s="396">
        <v>12001</v>
      </c>
      <c r="C44" s="523" t="s">
        <v>155</v>
      </c>
      <c r="D44" s="542">
        <v>0</v>
      </c>
      <c r="E44" s="525"/>
      <c r="F44" s="525"/>
      <c r="G44" s="525"/>
      <c r="H44" s="525"/>
      <c r="I44" s="525"/>
      <c r="J44" s="525"/>
      <c r="K44" s="525"/>
      <c r="L44" s="525"/>
      <c r="M44" s="525"/>
      <c r="N44" s="526"/>
      <c r="O44" s="527"/>
      <c r="P44" s="349"/>
      <c r="Q44" s="350"/>
      <c r="R44" s="350"/>
      <c r="S44" s="350"/>
      <c r="T44" s="350"/>
      <c r="U44" s="350"/>
      <c r="V44" s="350"/>
      <c r="W44" s="350"/>
      <c r="X44" s="350"/>
      <c r="Y44" s="350"/>
      <c r="Z44" s="351"/>
      <c r="AA44" s="354"/>
      <c r="AB44" s="408">
        <v>0</v>
      </c>
      <c r="AC44" s="350">
        <v>0</v>
      </c>
      <c r="AD44" s="350"/>
      <c r="AE44" s="350"/>
      <c r="AF44" s="350"/>
      <c r="AG44" s="350"/>
      <c r="AH44" s="350"/>
      <c r="AI44" s="350"/>
      <c r="AJ44" s="350"/>
      <c r="AK44" s="350"/>
      <c r="AL44" s="351"/>
      <c r="AM44" s="352"/>
      <c r="AN44" s="664">
        <v>0</v>
      </c>
      <c r="AO44" s="679">
        <v>0</v>
      </c>
      <c r="AP44" s="674"/>
      <c r="AQ44" s="674"/>
      <c r="AR44" s="674"/>
      <c r="AS44" s="674"/>
      <c r="AT44" s="674"/>
      <c r="AU44" s="674"/>
      <c r="AV44" s="674"/>
      <c r="AW44" s="674"/>
      <c r="AX44" s="684"/>
      <c r="AY44" s="630"/>
      <c r="AZ44" s="353">
        <v>0</v>
      </c>
      <c r="BA44" s="355">
        <v>0</v>
      </c>
      <c r="BB44" s="356"/>
      <c r="BC44" s="356"/>
      <c r="BD44" s="356"/>
      <c r="BE44" s="356"/>
      <c r="BF44" s="356"/>
      <c r="BG44" s="356"/>
      <c r="BH44" s="356"/>
      <c r="BI44" s="356"/>
      <c r="BJ44" s="356"/>
      <c r="BK44" s="357"/>
      <c r="BL44" s="1"/>
      <c r="BM44" s="1"/>
      <c r="BN44" s="1"/>
      <c r="BO44" s="1"/>
      <c r="BP44" s="1"/>
      <c r="BQ44" s="1"/>
      <c r="BR44" s="1"/>
    </row>
    <row r="45" spans="1:70" ht="19.5" customHeight="1">
      <c r="BL45" s="1"/>
      <c r="BM45" s="1"/>
      <c r="BN45" s="1"/>
      <c r="BO45" s="1"/>
      <c r="BP45" s="1"/>
      <c r="BQ45" s="1"/>
      <c r="BR45" s="1"/>
    </row>
    <row r="46" spans="1:70" ht="42" customHeight="1">
      <c r="F46" s="404"/>
      <c r="G46" s="404"/>
      <c r="R46" s="5">
        <v>42303.1</v>
      </c>
      <c r="S46" s="404">
        <f>R46-Z42</f>
        <v>41103.1</v>
      </c>
      <c r="BL46" s="1"/>
      <c r="BM46" s="1"/>
      <c r="BN46" s="1"/>
      <c r="BO46" s="1"/>
      <c r="BP46" s="1"/>
      <c r="BQ46" s="1"/>
      <c r="BR46" s="1"/>
    </row>
    <row r="50" spans="1:5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7" spans="1:5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</sheetData>
  <mergeCells count="10">
    <mergeCell ref="A1:C1"/>
    <mergeCell ref="AZ3:BK3"/>
    <mergeCell ref="A11:A14"/>
    <mergeCell ref="A42:A43"/>
    <mergeCell ref="P3:AA3"/>
    <mergeCell ref="A3:B4"/>
    <mergeCell ref="C3:C4"/>
    <mergeCell ref="D3:O3"/>
    <mergeCell ref="AB3:AM3"/>
    <mergeCell ref="AN3:AY3"/>
  </mergeCells>
  <pageMargins left="0.7" right="0.7" top="0.75" bottom="0.75" header="0.3" footer="0.3"/>
  <pageSetup paperSize="9" orientation="portrait" verticalDpi="0" r:id="rId1"/>
  <ignoredErrors>
    <ignoredError sqref="AZ31:BK32 AZ36:BK36 BK42 BB42:BI42 AC5:AD5 AB18:AB19 AC7:AD8 AD6 AZ43:BK43 AZ18:BK29 P18 AZ41:BK41 BB44:BK44 AN34 D33:D39 D41 D10:D16 AZ34:BK34 AN18 BA38:BK38 BA37:BK37" formula="1"/>
    <ignoredError sqref="H5:O5 F8:O8 F7:O7 AB6" evalError="1"/>
    <ignoredError sqref="A33:C3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39997558519241921"/>
  </sheetPr>
  <dimension ref="A1:O46"/>
  <sheetViews>
    <sheetView zoomScaleNormal="100" workbookViewId="0">
      <selection activeCell="A3" sqref="A3"/>
    </sheetView>
  </sheetViews>
  <sheetFormatPr defaultRowHeight="16.5"/>
  <cols>
    <col min="1" max="1" width="8.42578125" style="43" customWidth="1"/>
    <col min="2" max="2" width="11.5703125" style="43" customWidth="1"/>
    <col min="3" max="3" width="59" style="43" customWidth="1"/>
    <col min="4" max="4" width="12.140625" style="44" customWidth="1"/>
    <col min="5" max="5" width="12.5703125" style="44" customWidth="1"/>
    <col min="6" max="6" width="12.28515625" style="44" customWidth="1"/>
    <col min="7" max="7" width="10.140625" style="43" customWidth="1"/>
    <col min="8" max="8" width="11.28515625" style="43" customWidth="1"/>
    <col min="9" max="9" width="12.42578125" style="43" customWidth="1"/>
    <col min="10" max="10" width="10.42578125" style="48" hidden="1" customWidth="1"/>
    <col min="11" max="11" width="6.28515625" style="48" hidden="1" customWidth="1"/>
    <col min="12" max="12" width="9.28515625" style="48" hidden="1" customWidth="1"/>
    <col min="13" max="13" width="11.7109375" style="38" customWidth="1"/>
    <col min="14" max="14" width="12" style="38" bestFit="1" customWidth="1"/>
    <col min="15" max="15" width="13" style="38" customWidth="1"/>
    <col min="16" max="16384" width="9.140625" style="43"/>
  </cols>
  <sheetData>
    <row r="1" spans="1:15" ht="17.25">
      <c r="A1" s="36" t="s">
        <v>75</v>
      </c>
    </row>
    <row r="2" spans="1:15" ht="10.5" customHeight="1"/>
    <row r="3" spans="1:15">
      <c r="A3" s="2" t="s">
        <v>165</v>
      </c>
    </row>
    <row r="4" spans="1:15" s="37" customFormat="1" ht="14.25" customHeight="1">
      <c r="D4" s="39"/>
      <c r="E4" s="39"/>
      <c r="F4" s="39"/>
      <c r="J4" s="49"/>
      <c r="K4" s="49"/>
      <c r="L4" s="49"/>
      <c r="M4" s="39"/>
      <c r="N4" s="39"/>
      <c r="O4" s="39"/>
    </row>
    <row r="5" spans="1:15" s="37" customFormat="1" ht="17.25" thickBot="1">
      <c r="D5" s="39"/>
      <c r="E5" s="39"/>
      <c r="F5" s="39"/>
      <c r="J5" s="49"/>
      <c r="K5" s="49"/>
      <c r="L5" s="49"/>
      <c r="M5" s="39"/>
      <c r="N5" s="39"/>
      <c r="O5" s="39"/>
    </row>
    <row r="6" spans="1:15" ht="49.5" customHeight="1">
      <c r="A6" s="1798" t="s">
        <v>4</v>
      </c>
      <c r="B6" s="1799"/>
      <c r="C6" s="1805" t="s">
        <v>76</v>
      </c>
      <c r="D6" s="1780" t="s">
        <v>77</v>
      </c>
      <c r="E6" s="1781"/>
      <c r="F6" s="1782"/>
      <c r="G6" s="1789" t="s">
        <v>78</v>
      </c>
      <c r="H6" s="1790"/>
      <c r="I6" s="1791"/>
      <c r="J6" s="1795" t="s">
        <v>79</v>
      </c>
      <c r="K6" s="1796"/>
      <c r="L6" s="1797"/>
      <c r="M6" s="1780" t="s">
        <v>80</v>
      </c>
      <c r="N6" s="1781"/>
      <c r="O6" s="1782"/>
    </row>
    <row r="7" spans="1:15" ht="17.25" thickBot="1">
      <c r="A7" s="1800"/>
      <c r="B7" s="1801"/>
      <c r="C7" s="1806"/>
      <c r="D7" s="1783"/>
      <c r="E7" s="1784"/>
      <c r="F7" s="1785"/>
      <c r="G7" s="1792"/>
      <c r="H7" s="1793"/>
      <c r="I7" s="1794"/>
      <c r="J7" s="1786" t="s">
        <v>81</v>
      </c>
      <c r="K7" s="1787"/>
      <c r="L7" s="1788"/>
      <c r="M7" s="1783"/>
      <c r="N7" s="1784"/>
      <c r="O7" s="1785"/>
    </row>
    <row r="8" spans="1:15" ht="26.25" customHeight="1" thickBot="1">
      <c r="A8" s="164" t="s">
        <v>37</v>
      </c>
      <c r="B8" s="165" t="s">
        <v>38</v>
      </c>
      <c r="C8" s="1807"/>
      <c r="D8" s="217" t="s">
        <v>83</v>
      </c>
      <c r="E8" s="218" t="s">
        <v>144</v>
      </c>
      <c r="F8" s="219" t="s">
        <v>164</v>
      </c>
      <c r="G8" s="217" t="s">
        <v>83</v>
      </c>
      <c r="H8" s="218" t="s">
        <v>144</v>
      </c>
      <c r="I8" s="219" t="s">
        <v>164</v>
      </c>
      <c r="J8" s="221" t="s">
        <v>82</v>
      </c>
      <c r="K8" s="220" t="s">
        <v>83</v>
      </c>
      <c r="L8" s="222" t="s">
        <v>144</v>
      </c>
      <c r="M8" s="217" t="s">
        <v>83</v>
      </c>
      <c r="N8" s="218" t="s">
        <v>144</v>
      </c>
      <c r="O8" s="219" t="s">
        <v>164</v>
      </c>
    </row>
    <row r="9" spans="1:15" ht="23.25" customHeight="1" thickBot="1">
      <c r="A9" s="1802" t="s">
        <v>84</v>
      </c>
      <c r="B9" s="1803"/>
      <c r="C9" s="1804"/>
      <c r="D9" s="163">
        <f t="shared" ref="D9:I9" si="0">D10+D14+D20+D22+D36+D44</f>
        <v>6386217.0999999996</v>
      </c>
      <c r="E9" s="163">
        <f t="shared" si="0"/>
        <v>6466259.2999999998</v>
      </c>
      <c r="F9" s="163">
        <f t="shared" si="0"/>
        <v>6479812.6999999993</v>
      </c>
      <c r="G9" s="163">
        <f t="shared" si="0"/>
        <v>0</v>
      </c>
      <c r="H9" s="163">
        <f t="shared" si="0"/>
        <v>0</v>
      </c>
      <c r="I9" s="163">
        <f t="shared" si="0"/>
        <v>0</v>
      </c>
      <c r="J9" s="168" t="e">
        <f>J10+J14+J20+J22+J36+J44+#REF!</f>
        <v>#REF!</v>
      </c>
      <c r="K9" s="162" t="e">
        <f>K10+K14+K20+K22+K36+K44+#REF!</f>
        <v>#REF!</v>
      </c>
      <c r="L9" s="162" t="e">
        <f>L10+L14+L20+L22+L36+L44+#REF!</f>
        <v>#REF!</v>
      </c>
      <c r="M9" s="163">
        <f>M10+M14+M20+M22+M36+M44</f>
        <v>6386217.0999999996</v>
      </c>
      <c r="N9" s="163">
        <f>N10+N14+N20+N22+N36+N44</f>
        <v>6466259.2999999998</v>
      </c>
      <c r="O9" s="429">
        <f>O10+O14+O20+O22+O36+O44</f>
        <v>6479812.6999999993</v>
      </c>
    </row>
    <row r="10" spans="1:15" ht="37.5" customHeight="1">
      <c r="A10" s="143">
        <v>1016</v>
      </c>
      <c r="B10" s="144">
        <v>1016</v>
      </c>
      <c r="C10" s="145" t="s">
        <v>100</v>
      </c>
      <c r="D10" s="366">
        <f>D11+D12+D13</f>
        <v>1663072.0000000002</v>
      </c>
      <c r="E10" s="122">
        <f t="shared" ref="E10:F10" si="1">E11+E12+E13</f>
        <v>1663072.0000000002</v>
      </c>
      <c r="F10" s="169">
        <f t="shared" si="1"/>
        <v>1663072.0000000002</v>
      </c>
      <c r="G10" s="174">
        <f t="shared" ref="G10" si="2">G11+G12</f>
        <v>0</v>
      </c>
      <c r="H10" s="122">
        <f t="shared" ref="H10" si="3">H11+H12</f>
        <v>0</v>
      </c>
      <c r="I10" s="134">
        <f t="shared" ref="I10" si="4">I11+I12</f>
        <v>0</v>
      </c>
      <c r="J10" s="169">
        <f t="shared" ref="J10" si="5">J11+J12</f>
        <v>0</v>
      </c>
      <c r="K10" s="122">
        <f t="shared" ref="K10" si="6">K11+K12</f>
        <v>0</v>
      </c>
      <c r="L10" s="201">
        <f t="shared" ref="L10" si="7">L11+L12</f>
        <v>0</v>
      </c>
      <c r="M10" s="366">
        <f>M11+M12+M13</f>
        <v>1663072.0000000002</v>
      </c>
      <c r="N10" s="122">
        <f t="shared" ref="N10:O10" si="8">N11+N12+N13</f>
        <v>1663072.0000000002</v>
      </c>
      <c r="O10" s="169">
        <f t="shared" si="8"/>
        <v>1663072.0000000002</v>
      </c>
    </row>
    <row r="11" spans="1:15" ht="32.25" customHeight="1">
      <c r="A11" s="1672"/>
      <c r="B11" s="109">
        <v>11001</v>
      </c>
      <c r="C11" s="77" t="s">
        <v>27</v>
      </c>
      <c r="D11" s="175">
        <f>AMPOP!I13</f>
        <v>45461.8</v>
      </c>
      <c r="E11" s="40">
        <f>AMPOP!J13</f>
        <v>45461.8</v>
      </c>
      <c r="F11" s="60">
        <f>AMPOP!K13</f>
        <v>45461.8</v>
      </c>
      <c r="G11" s="191"/>
      <c r="H11" s="154"/>
      <c r="I11" s="192"/>
      <c r="J11" s="187"/>
      <c r="K11" s="40"/>
      <c r="L11" s="202"/>
      <c r="M11" s="211">
        <f>D11-G11</f>
        <v>45461.8</v>
      </c>
      <c r="N11" s="45">
        <f t="shared" ref="N11:O11" si="9">E11-H11</f>
        <v>45461.8</v>
      </c>
      <c r="O11" s="58">
        <f t="shared" si="9"/>
        <v>45461.8</v>
      </c>
    </row>
    <row r="12" spans="1:15" ht="18" hidden="1" customHeight="1">
      <c r="A12" s="1622"/>
      <c r="B12" s="109">
        <v>11002</v>
      </c>
      <c r="C12" s="78" t="s">
        <v>101</v>
      </c>
      <c r="D12" s="175">
        <f>AMPOP!I14</f>
        <v>0</v>
      </c>
      <c r="E12" s="40">
        <f>AMPOP!J14</f>
        <v>0</v>
      </c>
      <c r="F12" s="60">
        <f>AMPOP!K14</f>
        <v>0</v>
      </c>
      <c r="G12" s="191"/>
      <c r="H12" s="154"/>
      <c r="I12" s="192"/>
      <c r="J12" s="187"/>
      <c r="K12" s="40"/>
      <c r="L12" s="202"/>
      <c r="M12" s="211">
        <f>D12-G12</f>
        <v>0</v>
      </c>
      <c r="N12" s="45">
        <f t="shared" ref="N12" si="10">E12-H12</f>
        <v>0</v>
      </c>
      <c r="O12" s="58">
        <f t="shared" ref="O12" si="11">F12-I12</f>
        <v>0</v>
      </c>
    </row>
    <row r="13" spans="1:15" ht="29.25" customHeight="1">
      <c r="A13" s="1673"/>
      <c r="B13" s="362">
        <v>11004</v>
      </c>
      <c r="C13" s="370" t="s">
        <v>368</v>
      </c>
      <c r="D13" s="175">
        <f>AMPOP!I15</f>
        <v>1617610.2000000002</v>
      </c>
      <c r="E13" s="40">
        <f>AMPOP!J15</f>
        <v>1617610.2000000002</v>
      </c>
      <c r="F13" s="60">
        <f>AMPOP!K15</f>
        <v>1617610.2000000002</v>
      </c>
      <c r="G13" s="191"/>
      <c r="H13" s="154"/>
      <c r="I13" s="192"/>
      <c r="J13" s="365"/>
      <c r="K13" s="40"/>
      <c r="L13" s="202"/>
      <c r="M13" s="211">
        <f>D13-G13</f>
        <v>1617610.2000000002</v>
      </c>
      <c r="N13" s="45">
        <f t="shared" ref="N13" si="12">E13-H13</f>
        <v>1617610.2000000002</v>
      </c>
      <c r="O13" s="58">
        <f t="shared" ref="O13" si="13">F13-I13</f>
        <v>1617610.2000000002</v>
      </c>
    </row>
    <row r="14" spans="1:15" ht="32.25" customHeight="1">
      <c r="A14" s="88" t="s">
        <v>102</v>
      </c>
      <c r="B14" s="129">
        <v>1071</v>
      </c>
      <c r="C14" s="85" t="s">
        <v>128</v>
      </c>
      <c r="D14" s="438">
        <f>SUM(D15:D19)</f>
        <v>1064645.1000000001</v>
      </c>
      <c r="E14" s="151">
        <f t="shared" ref="E14" si="14">SUM(E15:E19)</f>
        <v>1075713.7</v>
      </c>
      <c r="F14" s="593">
        <f>SUM(F15:F19)</f>
        <v>1086948.3</v>
      </c>
      <c r="G14" s="176">
        <f t="shared" ref="G14" si="15">G15+G16+G17</f>
        <v>0</v>
      </c>
      <c r="H14" s="151">
        <f t="shared" ref="H14" si="16">H15+H16+H17</f>
        <v>0</v>
      </c>
      <c r="I14" s="177">
        <f t="shared" ref="I14" si="17">I15+I16+I17</f>
        <v>0</v>
      </c>
      <c r="J14" s="170"/>
      <c r="K14" s="151"/>
      <c r="L14" s="203"/>
      <c r="M14" s="594">
        <f>SUM(M15:M19)</f>
        <v>1064645.1000000001</v>
      </c>
      <c r="N14" s="152">
        <f t="shared" ref="N14:O14" si="18">SUM(N15:N19)</f>
        <v>1075713.7</v>
      </c>
      <c r="O14" s="595">
        <f t="shared" si="18"/>
        <v>1086948.3</v>
      </c>
    </row>
    <row r="15" spans="1:15" ht="33" customHeight="1">
      <c r="A15" s="1762"/>
      <c r="B15" s="110">
        <v>11001</v>
      </c>
      <c r="C15" s="77" t="s">
        <v>129</v>
      </c>
      <c r="D15" s="587">
        <f>AMPOP!I17</f>
        <v>964948.3</v>
      </c>
      <c r="E15" s="40">
        <f>AMPOP!J17</f>
        <v>976016.9</v>
      </c>
      <c r="F15" s="60">
        <f>AMPOP!K17</f>
        <v>987251.5</v>
      </c>
      <c r="G15" s="191"/>
      <c r="H15" s="154"/>
      <c r="I15" s="192"/>
      <c r="J15" s="187"/>
      <c r="K15" s="40"/>
      <c r="L15" s="202"/>
      <c r="M15" s="211">
        <f>D15-G15</f>
        <v>964948.3</v>
      </c>
      <c r="N15" s="45">
        <f t="shared" ref="N15" si="19">E15-H15</f>
        <v>976016.9</v>
      </c>
      <c r="O15" s="58">
        <f t="shared" ref="O15" si="20">F15-I15</f>
        <v>987251.5</v>
      </c>
    </row>
    <row r="16" spans="1:15" ht="23.25" customHeight="1">
      <c r="A16" s="1622"/>
      <c r="B16" s="110">
        <v>11002</v>
      </c>
      <c r="C16" s="79" t="s">
        <v>130</v>
      </c>
      <c r="D16" s="587">
        <f>AMPOP!I18</f>
        <v>99696.8</v>
      </c>
      <c r="E16" s="40">
        <f>AMPOP!J18</f>
        <v>99696.8</v>
      </c>
      <c r="F16" s="60">
        <f>AMPOP!K18</f>
        <v>99696.8</v>
      </c>
      <c r="G16" s="191"/>
      <c r="H16" s="154"/>
      <c r="I16" s="192"/>
      <c r="J16" s="187"/>
      <c r="K16" s="40"/>
      <c r="L16" s="202"/>
      <c r="M16" s="211">
        <f t="shared" ref="M16" si="21">D16-G16</f>
        <v>99696.8</v>
      </c>
      <c r="N16" s="45">
        <f t="shared" ref="N16" si="22">E16-H16</f>
        <v>99696.8</v>
      </c>
      <c r="O16" s="58">
        <f t="shared" ref="O16" si="23">F16-I16</f>
        <v>99696.8</v>
      </c>
    </row>
    <row r="17" spans="1:15" s="47" customFormat="1" ht="33" customHeight="1">
      <c r="A17" s="1673"/>
      <c r="B17" s="110">
        <v>31001</v>
      </c>
      <c r="C17" s="470" t="s">
        <v>369</v>
      </c>
      <c r="D17" s="587">
        <f>AMPOP!I20</f>
        <v>0</v>
      </c>
      <c r="E17" s="40">
        <f>AMPOP!J19</f>
        <v>0</v>
      </c>
      <c r="F17" s="592">
        <f>AMPOP!K20</f>
        <v>0</v>
      </c>
      <c r="G17" s="193"/>
      <c r="H17" s="46"/>
      <c r="I17" s="59"/>
      <c r="J17" s="171"/>
      <c r="K17" s="46"/>
      <c r="L17" s="204"/>
      <c r="M17" s="211">
        <f t="shared" ref="M17:M19" si="24">D17-G17</f>
        <v>0</v>
      </c>
      <c r="N17" s="45">
        <f t="shared" ref="N17:N19" si="25">E17-H17</f>
        <v>0</v>
      </c>
      <c r="O17" s="58">
        <f t="shared" ref="O17:O19" si="26">F17-I17</f>
        <v>0</v>
      </c>
    </row>
    <row r="18" spans="1:15" s="47" customFormat="1" ht="33" customHeight="1">
      <c r="A18" s="544"/>
      <c r="B18" s="373">
        <v>31002</v>
      </c>
      <c r="C18" s="470" t="s">
        <v>177</v>
      </c>
      <c r="D18" s="587">
        <f>AMPOP!I20</f>
        <v>0</v>
      </c>
      <c r="E18" s="40">
        <f>AMPOP!J20</f>
        <v>0</v>
      </c>
      <c r="F18" s="588">
        <f>AMPOP!K20</f>
        <v>0</v>
      </c>
      <c r="G18" s="589"/>
      <c r="H18" s="46"/>
      <c r="I18" s="590"/>
      <c r="J18" s="591"/>
      <c r="K18" s="46"/>
      <c r="L18" s="204"/>
      <c r="M18" s="211">
        <f t="shared" si="24"/>
        <v>0</v>
      </c>
      <c r="N18" s="45">
        <f t="shared" si="25"/>
        <v>0</v>
      </c>
      <c r="O18" s="58">
        <f t="shared" si="26"/>
        <v>0</v>
      </c>
    </row>
    <row r="19" spans="1:15" s="47" customFormat="1" ht="33" customHeight="1">
      <c r="A19" s="544"/>
      <c r="B19" s="373">
        <v>31003</v>
      </c>
      <c r="C19" s="470" t="s">
        <v>178</v>
      </c>
      <c r="D19" s="587">
        <f>AMPOP!I21</f>
        <v>0</v>
      </c>
      <c r="E19" s="40">
        <f>AMPOP!J21</f>
        <v>0</v>
      </c>
      <c r="F19" s="588">
        <f>AMPOP!K21</f>
        <v>0</v>
      </c>
      <c r="G19" s="589"/>
      <c r="H19" s="46"/>
      <c r="I19" s="590"/>
      <c r="J19" s="591"/>
      <c r="K19" s="46"/>
      <c r="L19" s="204"/>
      <c r="M19" s="211">
        <f t="shared" si="24"/>
        <v>0</v>
      </c>
      <c r="N19" s="45">
        <f t="shared" si="25"/>
        <v>0</v>
      </c>
      <c r="O19" s="58">
        <f t="shared" si="26"/>
        <v>0</v>
      </c>
    </row>
    <row r="20" spans="1:15" ht="31.5" customHeight="1">
      <c r="A20" s="89" t="s">
        <v>103</v>
      </c>
      <c r="B20" s="106">
        <v>1133</v>
      </c>
      <c r="C20" s="84" t="s">
        <v>104</v>
      </c>
      <c r="D20" s="438">
        <f>D21</f>
        <v>150000</v>
      </c>
      <c r="E20" s="151">
        <f t="shared" ref="E20:F20" si="27">E21</f>
        <v>150000</v>
      </c>
      <c r="F20" s="439">
        <f t="shared" si="27"/>
        <v>150000</v>
      </c>
      <c r="G20" s="438">
        <f>G21</f>
        <v>0</v>
      </c>
      <c r="H20" s="151">
        <f t="shared" ref="H20" si="28">H21</f>
        <v>0</v>
      </c>
      <c r="I20" s="439">
        <f t="shared" ref="I20" si="29">I21</f>
        <v>0</v>
      </c>
      <c r="J20" s="178">
        <f>'N 5_Gorcarnakan'!O15</f>
        <v>0</v>
      </c>
      <c r="K20" s="121">
        <f>'N 5_Gorcarnakan'!P15</f>
        <v>0</v>
      </c>
      <c r="L20" s="135">
        <f>'N 5_Gorcarnakan'!Q15</f>
        <v>0</v>
      </c>
      <c r="M20" s="212">
        <f>M21</f>
        <v>150000</v>
      </c>
      <c r="N20" s="152">
        <f t="shared" ref="N20:O20" si="30">N21</f>
        <v>150000</v>
      </c>
      <c r="O20" s="153">
        <f t="shared" si="30"/>
        <v>150000</v>
      </c>
    </row>
    <row r="21" spans="1:15" ht="27.75" customHeight="1">
      <c r="A21" s="90"/>
      <c r="B21" s="111">
        <v>12001</v>
      </c>
      <c r="C21" s="80" t="s">
        <v>105</v>
      </c>
      <c r="D21" s="179">
        <f>AMPOP!I23</f>
        <v>150000</v>
      </c>
      <c r="E21" s="41">
        <f>AMPOP!J23</f>
        <v>150000</v>
      </c>
      <c r="F21" s="180">
        <f>AMPOP!K23</f>
        <v>150000</v>
      </c>
      <c r="G21" s="191">
        <v>0</v>
      </c>
      <c r="H21" s="154">
        <v>0</v>
      </c>
      <c r="I21" s="192">
        <v>0</v>
      </c>
      <c r="J21" s="187"/>
      <c r="K21" s="40"/>
      <c r="L21" s="202"/>
      <c r="M21" s="211">
        <f t="shared" ref="M21" si="31">D21-G21</f>
        <v>150000</v>
      </c>
      <c r="N21" s="45">
        <f t="shared" ref="N21" si="32">E21-H21</f>
        <v>150000</v>
      </c>
      <c r="O21" s="58">
        <f t="shared" ref="O21" si="33">F21-I21</f>
        <v>150000</v>
      </c>
    </row>
    <row r="22" spans="1:15" ht="33.75" customHeight="1">
      <c r="A22" s="88" t="s">
        <v>106</v>
      </c>
      <c r="B22" s="129">
        <v>1155</v>
      </c>
      <c r="C22" s="85" t="s">
        <v>107</v>
      </c>
      <c r="D22" s="178">
        <f>SUM(D23:D35)</f>
        <v>1254189.9999999998</v>
      </c>
      <c r="E22" s="121">
        <f t="shared" ref="E22:O22" si="34">SUM(E23:E35)</f>
        <v>1254189.9999999998</v>
      </c>
      <c r="F22" s="135">
        <f t="shared" si="34"/>
        <v>1254189.9999999998</v>
      </c>
      <c r="G22" s="178">
        <f t="shared" si="34"/>
        <v>0</v>
      </c>
      <c r="H22" s="121">
        <f t="shared" si="34"/>
        <v>0</v>
      </c>
      <c r="I22" s="135">
        <f t="shared" si="34"/>
        <v>0</v>
      </c>
      <c r="J22" s="172">
        <f t="shared" si="34"/>
        <v>0</v>
      </c>
      <c r="K22" s="121">
        <f t="shared" si="34"/>
        <v>0</v>
      </c>
      <c r="L22" s="205">
        <f t="shared" si="34"/>
        <v>0</v>
      </c>
      <c r="M22" s="178">
        <f t="shared" si="34"/>
        <v>1254189.9999999998</v>
      </c>
      <c r="N22" s="121">
        <f t="shared" si="34"/>
        <v>1254189.9999999998</v>
      </c>
      <c r="O22" s="135">
        <f t="shared" si="34"/>
        <v>1254189.9999999998</v>
      </c>
    </row>
    <row r="23" spans="1:15" ht="62.25" customHeight="1">
      <c r="A23" s="91"/>
      <c r="B23" s="112">
        <v>11001</v>
      </c>
      <c r="C23" s="79" t="s">
        <v>108</v>
      </c>
      <c r="D23" s="179">
        <f>AMPOP!I25</f>
        <v>0</v>
      </c>
      <c r="E23" s="41">
        <f>AMPOP!J25</f>
        <v>0</v>
      </c>
      <c r="F23" s="180">
        <f>AMPOP!K25</f>
        <v>0</v>
      </c>
      <c r="G23" s="191"/>
      <c r="H23" s="154"/>
      <c r="I23" s="192"/>
      <c r="J23" s="187"/>
      <c r="K23" s="40"/>
      <c r="L23" s="202"/>
      <c r="M23" s="211">
        <f t="shared" ref="M23:M35" si="35">D23-G23</f>
        <v>0</v>
      </c>
      <c r="N23" s="45">
        <f t="shared" ref="N23:N35" si="36">E23-H23</f>
        <v>0</v>
      </c>
      <c r="O23" s="58">
        <f t="shared" ref="O23:O35" si="37">F23-I23</f>
        <v>0</v>
      </c>
    </row>
    <row r="24" spans="1:15" ht="26.25" customHeight="1">
      <c r="A24" s="92"/>
      <c r="B24" s="112">
        <v>11002</v>
      </c>
      <c r="C24" s="79" t="s">
        <v>109</v>
      </c>
      <c r="D24" s="179">
        <f>AMPOP!I26</f>
        <v>208238.5</v>
      </c>
      <c r="E24" s="41">
        <f>AMPOP!J26</f>
        <v>208238.5</v>
      </c>
      <c r="F24" s="180">
        <f>AMPOP!K26</f>
        <v>208238.5</v>
      </c>
      <c r="G24" s="191"/>
      <c r="H24" s="154"/>
      <c r="I24" s="192"/>
      <c r="J24" s="187"/>
      <c r="K24" s="40"/>
      <c r="L24" s="202"/>
      <c r="M24" s="211">
        <f t="shared" si="35"/>
        <v>208238.5</v>
      </c>
      <c r="N24" s="45">
        <f t="shared" si="36"/>
        <v>208238.5</v>
      </c>
      <c r="O24" s="58">
        <f t="shared" si="37"/>
        <v>208238.5</v>
      </c>
    </row>
    <row r="25" spans="1:15" ht="35.25" customHeight="1">
      <c r="A25" s="92"/>
      <c r="B25" s="112">
        <v>11003</v>
      </c>
      <c r="C25" s="79" t="s">
        <v>110</v>
      </c>
      <c r="D25" s="179">
        <f>AMPOP!I27</f>
        <v>7590.4</v>
      </c>
      <c r="E25" s="41">
        <f>AMPOP!J27</f>
        <v>7590.4</v>
      </c>
      <c r="F25" s="180">
        <f>AMPOP!K27</f>
        <v>7590.4</v>
      </c>
      <c r="G25" s="223">
        <v>0</v>
      </c>
      <c r="H25" s="224">
        <v>0</v>
      </c>
      <c r="I25" s="225">
        <v>0</v>
      </c>
      <c r="J25" s="187"/>
      <c r="K25" s="40"/>
      <c r="L25" s="202"/>
      <c r="M25" s="211">
        <f>D25+G25</f>
        <v>7590.4</v>
      </c>
      <c r="N25" s="45">
        <f>E25+H25</f>
        <v>7590.4</v>
      </c>
      <c r="O25" s="58">
        <f>F25+I25</f>
        <v>7590.4</v>
      </c>
    </row>
    <row r="26" spans="1:15" ht="47.25" customHeight="1">
      <c r="A26" s="92"/>
      <c r="B26" s="112">
        <v>11004</v>
      </c>
      <c r="C26" s="77" t="s">
        <v>111</v>
      </c>
      <c r="D26" s="179">
        <f>AMPOP!I28</f>
        <v>303897.7</v>
      </c>
      <c r="E26" s="41">
        <f>AMPOP!J28</f>
        <v>303897.7</v>
      </c>
      <c r="F26" s="180">
        <f>AMPOP!K28</f>
        <v>303897.7</v>
      </c>
      <c r="G26" s="191"/>
      <c r="H26" s="154"/>
      <c r="I26" s="192"/>
      <c r="J26" s="187"/>
      <c r="K26" s="40"/>
      <c r="L26" s="202"/>
      <c r="M26" s="211">
        <f t="shared" si="35"/>
        <v>303897.7</v>
      </c>
      <c r="N26" s="45">
        <f t="shared" si="36"/>
        <v>303897.7</v>
      </c>
      <c r="O26" s="58">
        <f t="shared" si="37"/>
        <v>303897.7</v>
      </c>
    </row>
    <row r="27" spans="1:15" s="47" customFormat="1" ht="45" customHeight="1">
      <c r="A27" s="92"/>
      <c r="B27" s="112">
        <v>11005</v>
      </c>
      <c r="C27" s="79" t="s">
        <v>112</v>
      </c>
      <c r="D27" s="179">
        <f>AMPOP!I29</f>
        <v>164366.29999999999</v>
      </c>
      <c r="E27" s="41">
        <f>AMPOP!J29</f>
        <v>164366.29999999999</v>
      </c>
      <c r="F27" s="180">
        <f>AMPOP!K29</f>
        <v>164366.29999999999</v>
      </c>
      <c r="G27" s="193"/>
      <c r="H27" s="46"/>
      <c r="I27" s="59"/>
      <c r="J27" s="131"/>
      <c r="K27" s="30"/>
      <c r="L27" s="206"/>
      <c r="M27" s="211">
        <f t="shared" si="35"/>
        <v>164366.29999999999</v>
      </c>
      <c r="N27" s="45">
        <f t="shared" si="36"/>
        <v>164366.29999999999</v>
      </c>
      <c r="O27" s="58">
        <f t="shared" si="37"/>
        <v>164366.29999999999</v>
      </c>
    </row>
    <row r="28" spans="1:15" ht="41.25" customHeight="1">
      <c r="A28" s="92"/>
      <c r="B28" s="112">
        <v>11006</v>
      </c>
      <c r="C28" s="79" t="s">
        <v>113</v>
      </c>
      <c r="D28" s="179">
        <f>AMPOP!I30</f>
        <v>185280.7</v>
      </c>
      <c r="E28" s="41">
        <f>AMPOP!J30</f>
        <v>185280.7</v>
      </c>
      <c r="F28" s="180">
        <f>AMPOP!K30</f>
        <v>185280.7</v>
      </c>
      <c r="G28" s="191"/>
      <c r="H28" s="154"/>
      <c r="I28" s="192"/>
      <c r="J28" s="187"/>
      <c r="K28" s="40"/>
      <c r="L28" s="202"/>
      <c r="M28" s="211">
        <f t="shared" si="35"/>
        <v>185280.7</v>
      </c>
      <c r="N28" s="45">
        <f t="shared" si="36"/>
        <v>185280.7</v>
      </c>
      <c r="O28" s="58">
        <f t="shared" si="37"/>
        <v>185280.7</v>
      </c>
    </row>
    <row r="29" spans="1:15" ht="30.75" customHeight="1">
      <c r="A29" s="92"/>
      <c r="B29" s="112">
        <v>11007</v>
      </c>
      <c r="C29" s="79" t="s">
        <v>114</v>
      </c>
      <c r="D29" s="179">
        <f>AMPOP!I31</f>
        <v>152887.29999999999</v>
      </c>
      <c r="E29" s="41">
        <f>AMPOP!J31</f>
        <v>152887.29999999999</v>
      </c>
      <c r="F29" s="180">
        <f>AMPOP!K31</f>
        <v>152887.29999999999</v>
      </c>
      <c r="G29" s="191"/>
      <c r="H29" s="154"/>
      <c r="I29" s="192"/>
      <c r="J29" s="187"/>
      <c r="K29" s="40"/>
      <c r="L29" s="202"/>
      <c r="M29" s="211">
        <f t="shared" si="35"/>
        <v>152887.29999999999</v>
      </c>
      <c r="N29" s="45">
        <f t="shared" si="36"/>
        <v>152887.29999999999</v>
      </c>
      <c r="O29" s="58">
        <f t="shared" si="37"/>
        <v>152887.29999999999</v>
      </c>
    </row>
    <row r="30" spans="1:15" ht="36.75" customHeight="1">
      <c r="A30" s="93"/>
      <c r="B30" s="112">
        <v>11008</v>
      </c>
      <c r="C30" s="79" t="s">
        <v>131</v>
      </c>
      <c r="D30" s="179">
        <f>AMPOP!I32</f>
        <v>55404.9</v>
      </c>
      <c r="E30" s="41">
        <f>AMPOP!J32</f>
        <v>55404.9</v>
      </c>
      <c r="F30" s="180">
        <f>AMPOP!K32</f>
        <v>55404.9</v>
      </c>
      <c r="G30" s="194"/>
      <c r="H30" s="30"/>
      <c r="I30" s="57"/>
      <c r="J30" s="131"/>
      <c r="K30" s="30"/>
      <c r="L30" s="206"/>
      <c r="M30" s="211">
        <f t="shared" si="35"/>
        <v>55404.9</v>
      </c>
      <c r="N30" s="45">
        <f t="shared" si="36"/>
        <v>55404.9</v>
      </c>
      <c r="O30" s="58">
        <f t="shared" si="37"/>
        <v>55404.9</v>
      </c>
    </row>
    <row r="31" spans="1:15" ht="31.5" customHeight="1">
      <c r="A31" s="91"/>
      <c r="B31" s="113">
        <v>11009</v>
      </c>
      <c r="C31" s="81" t="s">
        <v>132</v>
      </c>
      <c r="D31" s="179">
        <f>AMPOP!I33</f>
        <v>0</v>
      </c>
      <c r="E31" s="41">
        <f>AMPOP!J33</f>
        <v>0</v>
      </c>
      <c r="F31" s="180">
        <f>AMPOP!K33</f>
        <v>0</v>
      </c>
      <c r="G31" s="195"/>
      <c r="H31" s="42"/>
      <c r="I31" s="196"/>
      <c r="J31" s="173"/>
      <c r="K31" s="42"/>
      <c r="L31" s="207"/>
      <c r="M31" s="211">
        <f t="shared" si="35"/>
        <v>0</v>
      </c>
      <c r="N31" s="45">
        <f t="shared" si="36"/>
        <v>0</v>
      </c>
      <c r="O31" s="58">
        <f t="shared" si="37"/>
        <v>0</v>
      </c>
    </row>
    <row r="32" spans="1:15" ht="45" customHeight="1">
      <c r="A32" s="92"/>
      <c r="B32" s="112">
        <v>11010</v>
      </c>
      <c r="C32" s="79" t="s">
        <v>115</v>
      </c>
      <c r="D32" s="179">
        <f>AMPOP!I34</f>
        <v>169524.2</v>
      </c>
      <c r="E32" s="41">
        <f>AMPOP!J34</f>
        <v>169524.2</v>
      </c>
      <c r="F32" s="180">
        <f>AMPOP!K34</f>
        <v>169524.2</v>
      </c>
      <c r="G32" s="194"/>
      <c r="H32" s="30"/>
      <c r="I32" s="57"/>
      <c r="J32" s="131"/>
      <c r="K32" s="30"/>
      <c r="L32" s="206"/>
      <c r="M32" s="211">
        <f t="shared" si="35"/>
        <v>169524.2</v>
      </c>
      <c r="N32" s="45">
        <f t="shared" si="36"/>
        <v>169524.2</v>
      </c>
      <c r="O32" s="58">
        <f t="shared" si="37"/>
        <v>169524.2</v>
      </c>
    </row>
    <row r="33" spans="1:15" ht="35.25" customHeight="1">
      <c r="A33" s="92"/>
      <c r="B33" s="112">
        <v>12001</v>
      </c>
      <c r="C33" s="77" t="s">
        <v>16</v>
      </c>
      <c r="D33" s="179">
        <f>AMPOP!I35</f>
        <v>7000</v>
      </c>
      <c r="E33" s="41">
        <f>AMPOP!J35</f>
        <v>7000</v>
      </c>
      <c r="F33" s="180">
        <f>AMPOP!K35</f>
        <v>7000</v>
      </c>
      <c r="G33" s="191"/>
      <c r="H33" s="154"/>
      <c r="I33" s="192"/>
      <c r="J33" s="187"/>
      <c r="K33" s="40"/>
      <c r="L33" s="202"/>
      <c r="M33" s="211">
        <f t="shared" si="35"/>
        <v>7000</v>
      </c>
      <c r="N33" s="45">
        <f t="shared" si="36"/>
        <v>7000</v>
      </c>
      <c r="O33" s="58">
        <f t="shared" si="37"/>
        <v>7000</v>
      </c>
    </row>
    <row r="34" spans="1:15" ht="80.25" customHeight="1">
      <c r="A34" s="92"/>
      <c r="B34" s="112">
        <v>12002</v>
      </c>
      <c r="C34" s="79" t="s">
        <v>116</v>
      </c>
      <c r="D34" s="179">
        <f>AMPOP!I37</f>
        <v>0</v>
      </c>
      <c r="E34" s="41">
        <f>AMPOP!J37</f>
        <v>0</v>
      </c>
      <c r="F34" s="180">
        <f>AMPOP!K37</f>
        <v>0</v>
      </c>
      <c r="G34" s="191"/>
      <c r="H34" s="154"/>
      <c r="I34" s="192"/>
      <c r="J34" s="187"/>
      <c r="K34" s="40"/>
      <c r="L34" s="202"/>
      <c r="M34" s="211">
        <f t="shared" si="35"/>
        <v>0</v>
      </c>
      <c r="N34" s="45">
        <f t="shared" si="36"/>
        <v>0</v>
      </c>
      <c r="O34" s="58">
        <f t="shared" si="37"/>
        <v>0</v>
      </c>
    </row>
    <row r="35" spans="1:15" ht="69.75" customHeight="1" thickBot="1">
      <c r="A35" s="92"/>
      <c r="B35" s="136">
        <v>32001</v>
      </c>
      <c r="C35" s="82" t="s">
        <v>138</v>
      </c>
      <c r="D35" s="179">
        <f>AMPOP!I38</f>
        <v>0</v>
      </c>
      <c r="E35" s="41">
        <f>AMPOP!J38</f>
        <v>0</v>
      </c>
      <c r="F35" s="180">
        <f>AMPOP!K38</f>
        <v>0</v>
      </c>
      <c r="G35" s="197"/>
      <c r="H35" s="166"/>
      <c r="I35" s="198"/>
      <c r="J35" s="188"/>
      <c r="K35" s="155"/>
      <c r="L35" s="208"/>
      <c r="M35" s="213">
        <f t="shared" si="35"/>
        <v>0</v>
      </c>
      <c r="N35" s="156">
        <f t="shared" si="36"/>
        <v>0</v>
      </c>
      <c r="O35" s="214">
        <f t="shared" si="37"/>
        <v>0</v>
      </c>
    </row>
    <row r="36" spans="1:15" s="56" customFormat="1" ht="24" customHeight="1" thickBot="1">
      <c r="A36" s="124" t="s">
        <v>117</v>
      </c>
      <c r="B36" s="137">
        <v>1173</v>
      </c>
      <c r="C36" s="125" t="s">
        <v>118</v>
      </c>
      <c r="D36" s="183">
        <f t="shared" ref="D36:I36" si="38">SUM(D37:D43)</f>
        <v>1909442.9</v>
      </c>
      <c r="E36" s="158">
        <f t="shared" si="38"/>
        <v>1978416.5</v>
      </c>
      <c r="F36" s="184">
        <f t="shared" si="38"/>
        <v>1980735.3</v>
      </c>
      <c r="G36" s="183">
        <f t="shared" si="38"/>
        <v>0</v>
      </c>
      <c r="H36" s="158">
        <f t="shared" si="38"/>
        <v>0</v>
      </c>
      <c r="I36" s="184">
        <f t="shared" si="38"/>
        <v>0</v>
      </c>
      <c r="J36" s="189"/>
      <c r="K36" s="159"/>
      <c r="L36" s="209"/>
      <c r="M36" s="215">
        <f t="shared" ref="M36:M45" si="39">D36+G36+J36</f>
        <v>1909442.9</v>
      </c>
      <c r="N36" s="160">
        <f t="shared" ref="N36:N45" si="40">E36+H36+K36</f>
        <v>1978416.5</v>
      </c>
      <c r="O36" s="161">
        <f t="shared" ref="O36:O45" si="41">F36+I36+L36</f>
        <v>1980735.3</v>
      </c>
    </row>
    <row r="37" spans="1:15" ht="33.75" customHeight="1">
      <c r="A37" s="104"/>
      <c r="B37" s="114">
        <v>11001</v>
      </c>
      <c r="C37" s="81" t="s">
        <v>119</v>
      </c>
      <c r="D37" s="185">
        <f>AMPOP!I40</f>
        <v>247627.8</v>
      </c>
      <c r="E37" s="147">
        <f>AMPOP!J40</f>
        <v>249912.3</v>
      </c>
      <c r="F37" s="186">
        <f>AMPOP!K40</f>
        <v>252231.1</v>
      </c>
      <c r="G37" s="199"/>
      <c r="H37" s="167"/>
      <c r="I37" s="200"/>
      <c r="J37" s="190"/>
      <c r="K37" s="148"/>
      <c r="L37" s="210"/>
      <c r="M37" s="216">
        <f t="shared" ref="M37" si="42">D37-G37</f>
        <v>247627.8</v>
      </c>
      <c r="N37" s="149">
        <f t="shared" ref="N37" si="43">E37-H37</f>
        <v>249912.3</v>
      </c>
      <c r="O37" s="150">
        <f t="shared" ref="O37" si="44">F37-I37</f>
        <v>252231.1</v>
      </c>
    </row>
    <row r="38" spans="1:15">
      <c r="A38" s="104"/>
      <c r="B38" s="110">
        <v>11002</v>
      </c>
      <c r="C38" s="79" t="s">
        <v>25</v>
      </c>
      <c r="D38" s="179">
        <f>AMPOP!I41</f>
        <v>1335485.8999999999</v>
      </c>
      <c r="E38" s="41">
        <f>AMPOP!J41</f>
        <v>1335485.8999999999</v>
      </c>
      <c r="F38" s="180">
        <f>AMPOP!K41</f>
        <v>1335485.8999999999</v>
      </c>
      <c r="G38" s="191"/>
      <c r="H38" s="154"/>
      <c r="I38" s="192"/>
      <c r="J38" s="187"/>
      <c r="K38" s="40"/>
      <c r="L38" s="202"/>
      <c r="M38" s="211">
        <f t="shared" ref="M38:M43" si="45">D38-G38</f>
        <v>1335485.8999999999</v>
      </c>
      <c r="N38" s="45">
        <f t="shared" ref="N38:N43" si="46">E38-H38</f>
        <v>1335485.8999999999</v>
      </c>
      <c r="O38" s="58">
        <f t="shared" ref="O38:O43" si="47">F38-I38</f>
        <v>1335485.8999999999</v>
      </c>
    </row>
    <row r="39" spans="1:15">
      <c r="A39" s="104"/>
      <c r="B39" s="110">
        <v>11003</v>
      </c>
      <c r="C39" s="79" t="s">
        <v>120</v>
      </c>
      <c r="D39" s="179">
        <f>AMPOP!I42</f>
        <v>0</v>
      </c>
      <c r="E39" s="41">
        <f>AMPOP!J42</f>
        <v>15000</v>
      </c>
      <c r="F39" s="180">
        <f>AMPOP!K42</f>
        <v>15000</v>
      </c>
      <c r="G39" s="191"/>
      <c r="H39" s="154"/>
      <c r="I39" s="192"/>
      <c r="J39" s="187"/>
      <c r="K39" s="40"/>
      <c r="L39" s="202"/>
      <c r="M39" s="211">
        <f t="shared" si="45"/>
        <v>0</v>
      </c>
      <c r="N39" s="45">
        <f t="shared" si="46"/>
        <v>15000</v>
      </c>
      <c r="O39" s="58">
        <f t="shared" si="47"/>
        <v>15000</v>
      </c>
    </row>
    <row r="40" spans="1:15" ht="18" customHeight="1">
      <c r="A40" s="104"/>
      <c r="B40" s="114">
        <v>11004</v>
      </c>
      <c r="C40" s="78" t="s">
        <v>121</v>
      </c>
      <c r="D40" s="179">
        <f>AMPOP!I43</f>
        <v>43710.9</v>
      </c>
      <c r="E40" s="41">
        <f>AMPOP!J43</f>
        <v>95400</v>
      </c>
      <c r="F40" s="180">
        <f>AMPOP!K43</f>
        <v>95400</v>
      </c>
      <c r="G40" s="191"/>
      <c r="H40" s="154"/>
      <c r="I40" s="192"/>
      <c r="J40" s="187"/>
      <c r="K40" s="40"/>
      <c r="L40" s="202"/>
      <c r="M40" s="211">
        <f t="shared" si="45"/>
        <v>43710.9</v>
      </c>
      <c r="N40" s="45">
        <f t="shared" si="46"/>
        <v>95400</v>
      </c>
      <c r="O40" s="58">
        <f t="shared" si="47"/>
        <v>95400</v>
      </c>
    </row>
    <row r="41" spans="1:15" ht="20.25" customHeight="1">
      <c r="A41" s="104"/>
      <c r="B41" s="110">
        <v>11005</v>
      </c>
      <c r="C41" s="79" t="s">
        <v>122</v>
      </c>
      <c r="D41" s="179">
        <f>AMPOP!I44</f>
        <v>0</v>
      </c>
      <c r="E41" s="41">
        <f>AMPOP!J44</f>
        <v>0</v>
      </c>
      <c r="F41" s="180">
        <f>AMPOP!K44</f>
        <v>0</v>
      </c>
      <c r="G41" s="191"/>
      <c r="H41" s="154"/>
      <c r="I41" s="192"/>
      <c r="J41" s="187"/>
      <c r="K41" s="40"/>
      <c r="L41" s="202"/>
      <c r="M41" s="211">
        <f t="shared" si="45"/>
        <v>0</v>
      </c>
      <c r="N41" s="45">
        <f t="shared" si="46"/>
        <v>0</v>
      </c>
      <c r="O41" s="58">
        <f t="shared" si="47"/>
        <v>0</v>
      </c>
    </row>
    <row r="42" spans="1:15">
      <c r="A42" s="104"/>
      <c r="B42" s="110">
        <v>32001</v>
      </c>
      <c r="C42" s="79" t="s">
        <v>123</v>
      </c>
      <c r="D42" s="179">
        <f>AMPOP!I45</f>
        <v>282618.3</v>
      </c>
      <c r="E42" s="41">
        <f>AMPOP!J45</f>
        <v>282618.3</v>
      </c>
      <c r="F42" s="180">
        <f>AMPOP!K45</f>
        <v>282618.3</v>
      </c>
      <c r="G42" s="191"/>
      <c r="H42" s="154"/>
      <c r="I42" s="192"/>
      <c r="J42" s="187"/>
      <c r="K42" s="40"/>
      <c r="L42" s="202"/>
      <c r="M42" s="211">
        <f>D42-G42</f>
        <v>282618.3</v>
      </c>
      <c r="N42" s="45">
        <f>E42-H42</f>
        <v>282618.3</v>
      </c>
      <c r="O42" s="58">
        <f t="shared" si="47"/>
        <v>282618.3</v>
      </c>
    </row>
    <row r="43" spans="1:15" ht="17.25" thickBot="1">
      <c r="A43" s="104"/>
      <c r="B43" s="130">
        <v>32002</v>
      </c>
      <c r="C43" s="157" t="s">
        <v>26</v>
      </c>
      <c r="D43" s="181">
        <f>AMPOP!I46</f>
        <v>0</v>
      </c>
      <c r="E43" s="146">
        <f>AMPOP!J46</f>
        <v>0</v>
      </c>
      <c r="F43" s="182">
        <f>AMPOP!K46</f>
        <v>0</v>
      </c>
      <c r="G43" s="197"/>
      <c r="H43" s="166"/>
      <c r="I43" s="198"/>
      <c r="J43" s="188"/>
      <c r="K43" s="155"/>
      <c r="L43" s="208"/>
      <c r="M43" s="213">
        <f t="shared" si="45"/>
        <v>0</v>
      </c>
      <c r="N43" s="156">
        <f t="shared" si="46"/>
        <v>0</v>
      </c>
      <c r="O43" s="214">
        <f t="shared" si="47"/>
        <v>0</v>
      </c>
    </row>
    <row r="44" spans="1:15" ht="24" customHeight="1" thickBot="1">
      <c r="A44" s="124" t="s">
        <v>124</v>
      </c>
      <c r="B44" s="137">
        <v>1186</v>
      </c>
      <c r="C44" s="605" t="s">
        <v>125</v>
      </c>
      <c r="D44" s="183">
        <f>D45+D46</f>
        <v>344867.1</v>
      </c>
      <c r="E44" s="158">
        <f t="shared" ref="E44:O44" si="48">E45+E46</f>
        <v>344867.1</v>
      </c>
      <c r="F44" s="607">
        <f t="shared" si="48"/>
        <v>344867.1</v>
      </c>
      <c r="G44" s="183">
        <f t="shared" si="48"/>
        <v>0</v>
      </c>
      <c r="H44" s="158">
        <f t="shared" si="48"/>
        <v>0</v>
      </c>
      <c r="I44" s="184">
        <f t="shared" si="48"/>
        <v>0</v>
      </c>
      <c r="J44" s="606">
        <f t="shared" si="48"/>
        <v>0</v>
      </c>
      <c r="K44" s="183">
        <f t="shared" si="48"/>
        <v>0</v>
      </c>
      <c r="L44" s="608">
        <f t="shared" si="48"/>
        <v>0</v>
      </c>
      <c r="M44" s="183">
        <f t="shared" si="48"/>
        <v>344867.1</v>
      </c>
      <c r="N44" s="158">
        <f t="shared" si="48"/>
        <v>344867.1</v>
      </c>
      <c r="O44" s="184">
        <f t="shared" si="48"/>
        <v>344867.1</v>
      </c>
    </row>
    <row r="45" spans="1:15" ht="18.75" customHeight="1">
      <c r="A45" s="1779"/>
      <c r="B45" s="570">
        <v>11001</v>
      </c>
      <c r="C45" s="571" t="s">
        <v>125</v>
      </c>
      <c r="D45" s="185">
        <f>AMPOP!I48</f>
        <v>42303.1</v>
      </c>
      <c r="E45" s="147">
        <f>AMPOP!J48</f>
        <v>42303.1</v>
      </c>
      <c r="F45" s="186">
        <f>AMPOP!K48</f>
        <v>42303.1</v>
      </c>
      <c r="G45" s="199"/>
      <c r="H45" s="167"/>
      <c r="I45" s="200"/>
      <c r="J45" s="572"/>
      <c r="K45" s="573"/>
      <c r="L45" s="574"/>
      <c r="M45" s="609">
        <f t="shared" si="39"/>
        <v>42303.1</v>
      </c>
      <c r="N45" s="148">
        <f t="shared" si="40"/>
        <v>42303.1</v>
      </c>
      <c r="O45" s="610">
        <f t="shared" si="41"/>
        <v>42303.1</v>
      </c>
    </row>
    <row r="46" spans="1:15" ht="18.75" customHeight="1" thickBot="1">
      <c r="A46" s="1763"/>
      <c r="B46" s="107">
        <v>11002</v>
      </c>
      <c r="C46" s="575" t="s">
        <v>126</v>
      </c>
      <c r="D46" s="576">
        <f>AMPOP!I49</f>
        <v>302564</v>
      </c>
      <c r="E46" s="577">
        <f>AMPOP!J49</f>
        <v>302564</v>
      </c>
      <c r="F46" s="578">
        <f>AMPOP!K49</f>
        <v>302564</v>
      </c>
      <c r="G46" s="579"/>
      <c r="H46" s="580"/>
      <c r="I46" s="581"/>
      <c r="J46" s="582"/>
      <c r="K46" s="580"/>
      <c r="L46" s="583"/>
      <c r="M46" s="584">
        <f t="shared" ref="M46" si="49">D46+G46+J46</f>
        <v>302564</v>
      </c>
      <c r="N46" s="585">
        <f t="shared" ref="N46" si="50">E46+H46+K46</f>
        <v>302564</v>
      </c>
      <c r="O46" s="586">
        <f t="shared" ref="O46" si="51">F46+I46+L46</f>
        <v>302564</v>
      </c>
    </row>
  </sheetData>
  <mergeCells count="11">
    <mergeCell ref="A15:A17"/>
    <mergeCell ref="A45:A46"/>
    <mergeCell ref="M6:O7"/>
    <mergeCell ref="J7:L7"/>
    <mergeCell ref="D6:F7"/>
    <mergeCell ref="G6:I7"/>
    <mergeCell ref="J6:L6"/>
    <mergeCell ref="A6:B7"/>
    <mergeCell ref="A9:C9"/>
    <mergeCell ref="C6:C8"/>
    <mergeCell ref="A11:A13"/>
  </mergeCells>
  <hyperlinks>
    <hyperlink ref="D6" location="_ftn1" display="_ftn1"/>
    <hyperlink ref="G6" location="_ftn2" display="_ftn2"/>
    <hyperlink ref="M6" location="_ftn3" display="_ftn3"/>
  </hyperlinks>
  <pageMargins left="0.7" right="0.7" top="0.75" bottom="0.75" header="0.3" footer="0.3"/>
  <pageSetup paperSize="9" orientation="portrait" verticalDpi="0" r:id="rId1"/>
  <ignoredErrors>
    <ignoredError sqref="M20:O20 M22:O22 M36:O36 M25:O25 M14 N14:O15" formula="1"/>
    <ignoredError sqref="D9:O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AMPOP</vt:lpstr>
      <vt:lpstr>N 4_hodvacayin</vt:lpstr>
      <vt:lpstr>N 4.1</vt:lpstr>
      <vt:lpstr>N 5_Gorcarnakan</vt:lpstr>
      <vt:lpstr>N 6 nor</vt:lpstr>
      <vt:lpstr>N 6.1</vt:lpstr>
      <vt:lpstr>N 7_ekamut</vt:lpstr>
      <vt:lpstr>N 8_taracq</vt:lpstr>
      <vt:lpstr>N10-1</vt:lpstr>
      <vt:lpstr>N 10-2</vt:lpstr>
      <vt:lpstr>1133_subvencia</vt:lpstr>
      <vt:lpstr>kar.aparat</vt:lpstr>
      <vt:lpstr>CIG</vt:lpstr>
      <vt:lpstr>Antar_komite</vt:lpstr>
      <vt:lpstr>AMPOP!Print_Area</vt:lpstr>
      <vt:lpstr>'N 6.1'!Print_Area</vt:lpstr>
      <vt:lpstr>AMPOP!Print_Titles</vt:lpstr>
      <vt:lpstr>Antar_komite!Print_Titles</vt:lpstr>
      <vt:lpstr>CIG!Print_Titles</vt:lpstr>
      <vt:lpstr>kar.aparat!Print_Titles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2021-07-26T13:44:02Z</dcterms:modified>
</cp:coreProperties>
</file>